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cityofmobile-my.sharepoint.com/personal/rosemary_cityofmobile_org/Documents/storm water.design.forms.class/share folder to consultants/"/>
    </mc:Choice>
  </mc:AlternateContent>
  <xr:revisionPtr revIDLastSave="0" documentId="13_ncr:1_{5A70DE60-6F19-4D7E-9A58-26B0B2EFB026}" xr6:coauthVersionLast="47" xr6:coauthVersionMax="47" xr10:uidLastSave="{00000000-0000-0000-0000-000000000000}"/>
  <workbookProtection workbookAlgorithmName="SHA-512" workbookHashValue="LrYZiOndZyUFIcKuIwQMEGseE2BdPKaM8Bi2y6Sa9HjRFwws91KsPTehlwryr2Dz5AA2ay4G6RyaD2QbCf6vbQ==" workbookSaltValue="Yww9LARdrKkfixYb57Pl2Q==" workbookSpinCount="100000" lockStructure="1"/>
  <bookViews>
    <workbookView xWindow="-120" yWindow="-120" windowWidth="29040" windowHeight="15840" firstSheet="1" activeTab="2" xr2:uid="{994EC860-6224-46C4-B304-9868EEFCD4CE}"/>
  </bookViews>
  <sheets>
    <sheet name="Tables" sheetId="2" state="veryHidden" r:id="rId1"/>
    <sheet name="Instructions" sheetId="4" r:id="rId2"/>
    <sheet name="Form 2D - Design" sheetId="5" r:id="rId3"/>
    <sheet name="Form 3D - As-built" sheetId="6" r:id="rId4"/>
    <sheet name="Form 4D - Inspection" sheetId="7" r:id="rId5"/>
  </sheets>
  <definedNames>
    <definedName name="_Hlk68675965" localSheetId="3">'Form 3D - As-built'!#REF!</definedName>
    <definedName name="Logo">INDEX(Tables!$C$32:$C$36,MATCH(Tables!$C$14,Tables!$B$32:$B$36,0))</definedName>
    <definedName name="_xlnm.Print_Titles" localSheetId="2">'Form 2D - Design'!$1:$4</definedName>
    <definedName name="_xlnm.Print_Titles" localSheetId="3">'Form 3D - As-built'!$1:$4</definedName>
    <definedName name="_xlnm.Print_Titles" localSheetId="4">'Form 4D - Inspection'!$1:$4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125" i="5" l="1"/>
  <c r="AO126" i="5"/>
  <c r="AO127" i="5"/>
  <c r="AO124" i="5"/>
  <c r="AO93" i="5"/>
  <c r="AO95" i="5"/>
  <c r="AP70" i="6"/>
  <c r="AQ126" i="6" l="1"/>
  <c r="AQ127" i="6"/>
  <c r="AQ128" i="6"/>
  <c r="AQ125" i="6"/>
  <c r="AO125" i="6"/>
  <c r="AO126" i="6"/>
  <c r="AO127" i="6"/>
  <c r="AO128" i="6"/>
  <c r="AO124" i="6"/>
  <c r="AO129" i="6"/>
  <c r="L183" i="6" l="1"/>
  <c r="L182" i="6"/>
  <c r="AP74" i="6"/>
  <c r="AP73" i="6"/>
  <c r="AN73" i="6"/>
  <c r="AN128" i="5" l="1"/>
  <c r="AN124" i="5"/>
  <c r="AN125" i="5"/>
  <c r="AN126" i="5"/>
  <c r="AN127" i="5"/>
  <c r="AN123" i="5"/>
  <c r="L178" i="5" s="1"/>
  <c r="AL128" i="5"/>
  <c r="AL124" i="5"/>
  <c r="AL125" i="5"/>
  <c r="AL126" i="5"/>
  <c r="AL127" i="5"/>
  <c r="AL123" i="5"/>
  <c r="AO99" i="5" l="1"/>
  <c r="AM99" i="5"/>
  <c r="L171" i="5" l="1"/>
  <c r="L170" i="5"/>
  <c r="L169" i="5"/>
  <c r="L168" i="5"/>
  <c r="AL57" i="5"/>
  <c r="AL56" i="5"/>
  <c r="AL55" i="5"/>
  <c r="AL54" i="5"/>
  <c r="AL53" i="5"/>
  <c r="AL45" i="5"/>
  <c r="AL44" i="5"/>
  <c r="AL43" i="5"/>
  <c r="AL42" i="5"/>
  <c r="AL41" i="5"/>
  <c r="C23" i="2"/>
  <c r="C22" i="2"/>
  <c r="C21" i="2"/>
  <c r="C20" i="2"/>
  <c r="C19" i="2"/>
  <c r="C18" i="2"/>
  <c r="C17" i="2"/>
  <c r="C16" i="2"/>
  <c r="C15" i="2"/>
  <c r="C25" i="2"/>
  <c r="C24" i="2"/>
  <c r="AP119" i="6" l="1"/>
  <c r="G6" i="2"/>
  <c r="AM131" i="5"/>
  <c r="AD16" i="7"/>
  <c r="AM16" i="7" s="1"/>
  <c r="AE16" i="6"/>
  <c r="AM16" i="6" s="1"/>
  <c r="AL51" i="5"/>
  <c r="AL39" i="5"/>
  <c r="AM123" i="5" l="1"/>
  <c r="AM125" i="5"/>
  <c r="AM124" i="5"/>
  <c r="AM128" i="5"/>
  <c r="AM126" i="5"/>
  <c r="AM127" i="5"/>
  <c r="AP125" i="6"/>
  <c r="AP127" i="6"/>
  <c r="AP126" i="6"/>
  <c r="AP128" i="6"/>
  <c r="AP124" i="6"/>
  <c r="AP129" i="6"/>
  <c r="L180" i="6"/>
  <c r="AM187" i="6"/>
  <c r="AM181" i="6"/>
  <c r="AL167" i="5"/>
  <c r="AL175" i="5"/>
  <c r="H179" i="5"/>
  <c r="I179" i="5"/>
  <c r="AO122" i="5" l="1"/>
  <c r="L179" i="5" s="1"/>
  <c r="AL179" i="5" s="1"/>
  <c r="AO104" i="5" l="1"/>
  <c r="AN104" i="5"/>
  <c r="AM53" i="7"/>
  <c r="AG175" i="6"/>
  <c r="AE161" i="5"/>
  <c r="AE160" i="5"/>
  <c r="D160" i="5"/>
  <c r="AM130" i="7"/>
  <c r="Z140" i="7"/>
  <c r="AV36" i="6"/>
  <c r="D130" i="7"/>
  <c r="D15" i="2"/>
  <c r="AA32" i="5" s="1"/>
  <c r="AM147" i="6"/>
  <c r="AQ72" i="6"/>
  <c r="AN72" i="6"/>
  <c r="AP75" i="6"/>
  <c r="AN75" i="6"/>
  <c r="AP23" i="7" l="1"/>
  <c r="AR19" i="5"/>
  <c r="D142" i="5"/>
  <c r="AA9" i="6"/>
  <c r="AA20" i="6"/>
  <c r="AT49" i="6"/>
  <c r="AM87" i="6"/>
  <c r="AM183" i="6"/>
  <c r="AM182" i="6"/>
  <c r="AL170" i="5"/>
  <c r="AL171" i="5"/>
  <c r="AL169" i="5"/>
  <c r="AL168" i="5"/>
  <c r="AL84" i="5"/>
  <c r="AL88" i="5"/>
  <c r="B147" i="7" l="1"/>
  <c r="B122" i="7"/>
  <c r="B68" i="7"/>
  <c r="B173" i="6"/>
  <c r="B155" i="6"/>
  <c r="B110" i="6"/>
  <c r="B62" i="6"/>
  <c r="B159" i="5"/>
  <c r="B116" i="5"/>
  <c r="B60" i="5"/>
  <c r="AN61" i="7" l="1"/>
  <c r="AN59" i="7"/>
  <c r="AN57" i="7"/>
  <c r="AM61" i="7"/>
  <c r="AM59" i="7"/>
  <c r="AM57" i="7"/>
  <c r="D79" i="7" l="1"/>
  <c r="I72" i="6" l="1"/>
  <c r="F72" i="6"/>
  <c r="AM72" i="6"/>
  <c r="O68" i="6"/>
  <c r="O67" i="6"/>
  <c r="J68" i="6"/>
  <c r="J67" i="6"/>
  <c r="O59" i="6"/>
  <c r="O58" i="6"/>
  <c r="O57" i="6"/>
  <c r="F59" i="6"/>
  <c r="F58" i="6"/>
  <c r="F57" i="6"/>
  <c r="O54" i="6"/>
  <c r="O51" i="6"/>
  <c r="F54" i="6"/>
  <c r="F53" i="6"/>
  <c r="F52" i="6"/>
  <c r="F51" i="6"/>
  <c r="O53" i="6"/>
  <c r="Q49" i="6"/>
  <c r="N49" i="6"/>
  <c r="K47" i="6"/>
  <c r="O45" i="6"/>
  <c r="O44" i="6"/>
  <c r="F44" i="6"/>
  <c r="K42" i="6"/>
  <c r="N25" i="6"/>
  <c r="Q27" i="6"/>
  <c r="N27" i="6"/>
  <c r="N24" i="6"/>
  <c r="AM59" i="6"/>
  <c r="AM58" i="6"/>
  <c r="AM53" i="6"/>
  <c r="AM52" i="6"/>
  <c r="AM49" i="6"/>
  <c r="AM51" i="6"/>
  <c r="AM47" i="6"/>
  <c r="AM44" i="6"/>
  <c r="AM37" i="6"/>
  <c r="AM27" i="6"/>
  <c r="AM91" i="5"/>
  <c r="AL91" i="5"/>
  <c r="AM86" i="5"/>
  <c r="AL86" i="5"/>
  <c r="AL81" i="5"/>
  <c r="AL77" i="5"/>
  <c r="AM61" i="5" l="1"/>
  <c r="AM36" i="6"/>
  <c r="AN29" i="6"/>
  <c r="AM29" i="6"/>
  <c r="AM42" i="6"/>
  <c r="N40" i="6"/>
  <c r="I40" i="6"/>
  <c r="N39" i="6"/>
  <c r="I39" i="6"/>
  <c r="F37" i="6"/>
  <c r="K36" i="6"/>
  <c r="N33" i="6"/>
  <c r="N34" i="6"/>
  <c r="N32" i="6"/>
  <c r="I33" i="6"/>
  <c r="I34" i="6"/>
  <c r="I32" i="6"/>
  <c r="N29" i="6"/>
  <c r="I29" i="6"/>
  <c r="F29" i="6"/>
  <c r="AO97" i="5"/>
  <c r="AM81" i="5" l="1"/>
  <c r="AM77" i="5"/>
  <c r="AM70" i="5"/>
  <c r="AL70" i="5"/>
  <c r="AL66" i="5"/>
  <c r="AL64" i="5"/>
  <c r="D77" i="7" l="1"/>
  <c r="D75" i="7"/>
  <c r="B6" i="4" l="1"/>
  <c r="B34" i="4" s="1"/>
  <c r="B35" i="4" s="1"/>
  <c r="J33" i="5"/>
  <c r="AL29" i="5" s="1"/>
  <c r="W29" i="5" s="1"/>
  <c r="P35" i="5"/>
  <c r="L35" i="5"/>
  <c r="W33" i="5" l="1"/>
  <c r="W32" i="5"/>
  <c r="AE124" i="7"/>
  <c r="AE123" i="7"/>
  <c r="E123" i="7"/>
  <c r="AE70" i="7"/>
  <c r="AE69" i="7"/>
  <c r="E69" i="7"/>
  <c r="R87" i="7"/>
  <c r="R85" i="7"/>
  <c r="AM85" i="7" s="1"/>
  <c r="R83" i="7"/>
  <c r="AM83" i="7" s="1"/>
  <c r="P89" i="7"/>
  <c r="B89" i="7"/>
  <c r="AC73" i="7"/>
  <c r="S73" i="7"/>
  <c r="J73" i="7"/>
  <c r="B73" i="7"/>
  <c r="AN85" i="7"/>
  <c r="AN83" i="7"/>
  <c r="R97" i="7"/>
  <c r="R95" i="7"/>
  <c r="AN55" i="7"/>
  <c r="AN53" i="7"/>
  <c r="AN33" i="7"/>
  <c r="AM33" i="7"/>
  <c r="AN31" i="7"/>
  <c r="AM31" i="7"/>
  <c r="AN29" i="7"/>
  <c r="AM29" i="7"/>
  <c r="AN27" i="7"/>
  <c r="AM27" i="7"/>
  <c r="BI1" i="6"/>
  <c r="AG156" i="6" l="1"/>
  <c r="AG111" i="6"/>
  <c r="AN105" i="7"/>
  <c r="AN93" i="7"/>
  <c r="R93" i="7"/>
  <c r="AM93" i="7" s="1"/>
  <c r="AN91" i="7"/>
  <c r="R91" i="7"/>
  <c r="AM91" i="7" s="1"/>
  <c r="D93" i="7"/>
  <c r="D91" i="7"/>
  <c r="D85" i="7"/>
  <c r="AE77" i="7"/>
  <c r="U77" i="7"/>
  <c r="L77" i="7"/>
  <c r="D83" i="7"/>
  <c r="AE75" i="7"/>
  <c r="U75" i="7"/>
  <c r="L75" i="7"/>
  <c r="AM65" i="7"/>
  <c r="AN51" i="7"/>
  <c r="AN49" i="7"/>
  <c r="AM51" i="7"/>
  <c r="AM49" i="7"/>
  <c r="AM47" i="7"/>
  <c r="AN45" i="7"/>
  <c r="AM45" i="7"/>
  <c r="AN43" i="7"/>
  <c r="AM43" i="7"/>
  <c r="AN41" i="7"/>
  <c r="AM41" i="7"/>
  <c r="AN39" i="7"/>
  <c r="AM39" i="7"/>
  <c r="AN37" i="7"/>
  <c r="AM37" i="7"/>
  <c r="AN35" i="7"/>
  <c r="AM35" i="7"/>
  <c r="BD1" i="7"/>
  <c r="AH122" i="6" l="1"/>
  <c r="AH121" i="6"/>
  <c r="AH120" i="6"/>
  <c r="AH119" i="6"/>
  <c r="AH118" i="6"/>
  <c r="AH117" i="6"/>
  <c r="AC122" i="6"/>
  <c r="AC121" i="6"/>
  <c r="AC120" i="6"/>
  <c r="AC119" i="6"/>
  <c r="AC118" i="6"/>
  <c r="AC117" i="6"/>
  <c r="AG63" i="6"/>
  <c r="X122" i="6"/>
  <c r="X121" i="6"/>
  <c r="X120" i="6"/>
  <c r="X119" i="6"/>
  <c r="X118" i="6"/>
  <c r="X117" i="6"/>
  <c r="S122" i="6"/>
  <c r="S121" i="6"/>
  <c r="S120" i="6"/>
  <c r="S119" i="6"/>
  <c r="S118" i="6"/>
  <c r="S117" i="6"/>
  <c r="N122" i="6"/>
  <c r="AN129" i="6" s="1"/>
  <c r="N121" i="6"/>
  <c r="AN128" i="6" s="1"/>
  <c r="N120" i="6"/>
  <c r="AN127" i="6" s="1"/>
  <c r="N119" i="6"/>
  <c r="AN126" i="6" s="1"/>
  <c r="N118" i="6"/>
  <c r="AN125" i="6" s="1"/>
  <c r="N117" i="6"/>
  <c r="AN124" i="6" s="1"/>
  <c r="M98" i="6"/>
  <c r="M99" i="6"/>
  <c r="M100" i="6"/>
  <c r="M101" i="6"/>
  <c r="M102" i="6"/>
  <c r="M103" i="6"/>
  <c r="M104" i="6"/>
  <c r="M105" i="6"/>
  <c r="M106" i="6"/>
  <c r="G98" i="6"/>
  <c r="G99" i="6"/>
  <c r="G100" i="6"/>
  <c r="G101" i="6"/>
  <c r="G102" i="6"/>
  <c r="G103" i="6"/>
  <c r="G104" i="6"/>
  <c r="G105" i="6"/>
  <c r="G106" i="6"/>
  <c r="B98" i="6"/>
  <c r="B99" i="6"/>
  <c r="B100" i="6"/>
  <c r="B101" i="6"/>
  <c r="B102" i="6"/>
  <c r="B103" i="6"/>
  <c r="B104" i="6"/>
  <c r="B105" i="6"/>
  <c r="B106" i="6"/>
  <c r="M97" i="6"/>
  <c r="G97" i="6"/>
  <c r="B97" i="6"/>
  <c r="M88" i="6"/>
  <c r="M89" i="6"/>
  <c r="M90" i="6"/>
  <c r="M91" i="6"/>
  <c r="M92" i="6"/>
  <c r="M93" i="6"/>
  <c r="M94" i="6"/>
  <c r="M95" i="6"/>
  <c r="M96" i="6"/>
  <c r="M87" i="6"/>
  <c r="G96" i="6"/>
  <c r="G95" i="6"/>
  <c r="G94" i="6"/>
  <c r="G93" i="6"/>
  <c r="G92" i="6"/>
  <c r="G91" i="6"/>
  <c r="G90" i="6"/>
  <c r="G89" i="6"/>
  <c r="G88" i="6"/>
  <c r="G87" i="6"/>
  <c r="B96" i="6"/>
  <c r="B95" i="6"/>
  <c r="B94" i="6"/>
  <c r="B93" i="6"/>
  <c r="B92" i="6"/>
  <c r="B91" i="6"/>
  <c r="B90" i="6"/>
  <c r="B89" i="6"/>
  <c r="B88" i="6"/>
  <c r="B87" i="6"/>
  <c r="AM146" i="6" l="1"/>
  <c r="AQ129" i="6"/>
  <c r="AQ124" i="6"/>
  <c r="AP106" i="6"/>
  <c r="AP105" i="6"/>
  <c r="AP104" i="6"/>
  <c r="AP103" i="6"/>
  <c r="AP102" i="6"/>
  <c r="AP101" i="6"/>
  <c r="AP100" i="6"/>
  <c r="AP99" i="6"/>
  <c r="AP98" i="6"/>
  <c r="AP97" i="6"/>
  <c r="AP96" i="6"/>
  <c r="AP95" i="6"/>
  <c r="AP94" i="6"/>
  <c r="AP93" i="6"/>
  <c r="AP92" i="6"/>
  <c r="AP91" i="6"/>
  <c r="AP90" i="6"/>
  <c r="AP89" i="6"/>
  <c r="AP88" i="6"/>
  <c r="AP87" i="6"/>
  <c r="AN87" i="6"/>
  <c r="AN79" i="6"/>
  <c r="I79" i="6"/>
  <c r="AN78" i="6"/>
  <c r="I78" i="6"/>
  <c r="O75" i="6"/>
  <c r="E75" i="6"/>
  <c r="O74" i="6"/>
  <c r="E74" i="6"/>
  <c r="AN74" i="6"/>
  <c r="AP72" i="6" s="1"/>
  <c r="L184" i="6" s="1"/>
  <c r="O73" i="6"/>
  <c r="E73" i="6"/>
  <c r="AF18" i="6"/>
  <c r="E18" i="6"/>
  <c r="E17" i="6"/>
  <c r="D175" i="6" s="1"/>
  <c r="AP78" i="6" l="1"/>
  <c r="L185" i="6" s="1"/>
  <c r="AG157" i="6"/>
  <c r="AG176" i="6"/>
  <c r="D63" i="6"/>
  <c r="D156" i="6"/>
  <c r="AG112" i="6"/>
  <c r="AO123" i="6"/>
  <c r="AQ123" i="6"/>
  <c r="AM184" i="6"/>
  <c r="AP123" i="6"/>
  <c r="AG64" i="6"/>
  <c r="D111" i="6"/>
  <c r="L192" i="6" l="1"/>
  <c r="AM192" i="6" s="1"/>
  <c r="L191" i="6"/>
  <c r="AM191" i="6" s="1"/>
  <c r="L190" i="6"/>
  <c r="AM190" i="6" s="1"/>
  <c r="C126" i="6"/>
  <c r="C119" i="6"/>
  <c r="F40" i="5"/>
  <c r="C124" i="6"/>
  <c r="C117" i="6"/>
  <c r="C118" i="6"/>
  <c r="C125" i="6"/>
  <c r="C120" i="6"/>
  <c r="C127" i="6"/>
  <c r="F56" i="5"/>
  <c r="C121" i="6"/>
  <c r="C128" i="6"/>
  <c r="C122" i="6"/>
  <c r="C129" i="6"/>
  <c r="AN123" i="6"/>
  <c r="F43" i="5"/>
  <c r="F44" i="5"/>
  <c r="F45" i="5"/>
  <c r="G126" i="5"/>
  <c r="G127" i="5"/>
  <c r="G128" i="5"/>
  <c r="F52" i="5"/>
  <c r="F57" i="5"/>
  <c r="F53" i="5"/>
  <c r="F54" i="5"/>
  <c r="F55" i="5"/>
  <c r="G123" i="5"/>
  <c r="F41" i="5"/>
  <c r="G124" i="5"/>
  <c r="F42" i="5"/>
  <c r="G125" i="5"/>
  <c r="L189" i="6" l="1"/>
  <c r="AM189" i="6" s="1"/>
  <c r="W31" i="5"/>
  <c r="AO119" i="5"/>
  <c r="AM119" i="5"/>
  <c r="AO102" i="5"/>
  <c r="AM102" i="5"/>
  <c r="AO100" i="5"/>
  <c r="AM57" i="5"/>
  <c r="AM56" i="5"/>
  <c r="AM55" i="5"/>
  <c r="AM54" i="5"/>
  <c r="AM53" i="5"/>
  <c r="AM52" i="5"/>
  <c r="AM41" i="5"/>
  <c r="AM42" i="5"/>
  <c r="AM43" i="5"/>
  <c r="AM44" i="5"/>
  <c r="AM45" i="5"/>
  <c r="AM40" i="5"/>
  <c r="AM100" i="5"/>
  <c r="AM97" i="5" s="1"/>
  <c r="AL178" i="5"/>
  <c r="L172" i="5" l="1"/>
  <c r="AL172" i="5" s="1"/>
  <c r="AM118" i="5"/>
  <c r="I117" i="6"/>
  <c r="AM124" i="6" s="1"/>
  <c r="AL97" i="5"/>
  <c r="AB47" i="5"/>
  <c r="X47" i="5"/>
  <c r="T47" i="5"/>
  <c r="P47" i="5"/>
  <c r="L47" i="5"/>
  <c r="AB35" i="5"/>
  <c r="X35" i="5"/>
  <c r="T35" i="5"/>
  <c r="AM113" i="5"/>
  <c r="AL113" i="5"/>
  <c r="AL105" i="5"/>
  <c r="AM105" i="5"/>
  <c r="AL106" i="5"/>
  <c r="AM106" i="5"/>
  <c r="AL107" i="5"/>
  <c r="AM107" i="5"/>
  <c r="AL108" i="5"/>
  <c r="AM108" i="5"/>
  <c r="AL109" i="5"/>
  <c r="AM109" i="5"/>
  <c r="AL110" i="5"/>
  <c r="AM110" i="5"/>
  <c r="AL111" i="5"/>
  <c r="AM111" i="5"/>
  <c r="AL112" i="5"/>
  <c r="AM112" i="5"/>
  <c r="AM104" i="5"/>
  <c r="AL104" i="5"/>
  <c r="AE118" i="5"/>
  <c r="AE117" i="5"/>
  <c r="D117" i="5"/>
  <c r="AE62" i="5"/>
  <c r="AE61" i="5"/>
  <c r="D61" i="5"/>
  <c r="J82" i="6"/>
  <c r="BH1" i="5"/>
  <c r="AN82" i="6" l="1"/>
  <c r="AN84" i="6"/>
  <c r="L186" i="6" s="1"/>
  <c r="L173" i="5"/>
  <c r="AL173" i="5" s="1"/>
  <c r="I122" i="6"/>
  <c r="AM129" i="6" s="1"/>
  <c r="I121" i="6"/>
  <c r="AM128" i="6" s="1"/>
  <c r="I120" i="6"/>
  <c r="AM127" i="6" s="1"/>
  <c r="I119" i="6"/>
  <c r="AM126" i="6" s="1"/>
  <c r="I118" i="6"/>
  <c r="AM125" i="6" s="1"/>
  <c r="AM39" i="5"/>
  <c r="AM122" i="5"/>
  <c r="L177" i="5" s="1"/>
  <c r="AM51" i="5"/>
  <c r="AL122" i="5"/>
  <c r="L176" i="5" s="1"/>
  <c r="AM186" i="6" l="1"/>
  <c r="L166" i="5"/>
  <c r="AL166" i="5" s="1"/>
  <c r="L165" i="5"/>
  <c r="AL165" i="5" s="1"/>
  <c r="AL176" i="5"/>
  <c r="J179" i="5"/>
  <c r="AL177" i="5"/>
  <c r="K179" i="5"/>
  <c r="H114" i="5"/>
  <c r="AM114" i="5" l="1"/>
  <c r="AM115" i="5"/>
  <c r="L174" i="5" s="1"/>
  <c r="AL174" i="5" s="1"/>
  <c r="AL164" i="5" s="1"/>
  <c r="AN122" i="5"/>
  <c r="AM123" i="6" l="1"/>
  <c r="AM185" i="6"/>
  <c r="L188" i="6" l="1"/>
  <c r="AM188" i="6" s="1"/>
  <c r="AM17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E20" authorId="0" shapeId="0" xr:uid="{3B287515-92BC-408D-8E97-4BEC19640ABE}">
      <text>
        <r>
          <rPr>
            <b/>
            <sz val="9"/>
            <color indexed="81"/>
            <rFont val="Tahoma"/>
            <family val="2"/>
          </rPr>
          <t>Note:</t>
        </r>
        <r>
          <rPr>
            <sz val="9"/>
            <color indexed="81"/>
            <rFont val="Tahoma"/>
            <family val="2"/>
          </rPr>
          <t xml:space="preserve">
Enter street address of proposed development</t>
        </r>
      </text>
    </comment>
    <comment ref="AE20" authorId="0" shapeId="0" xr:uid="{67630AD7-BFFE-4FD8-838A-A9581D30D04C}">
      <text>
        <r>
          <rPr>
            <b/>
            <sz val="9"/>
            <color indexed="81"/>
            <rFont val="Tahoma"/>
            <family val="2"/>
          </rPr>
          <t>Note:</t>
        </r>
        <r>
          <rPr>
            <sz val="9"/>
            <color indexed="81"/>
            <rFont val="Tahoma"/>
            <family val="2"/>
          </rPr>
          <t xml:space="preserve">
Provide a unique BMP ID
Examples:
   Pond 1
   Pond A
   1
   A</t>
        </r>
      </text>
    </comment>
    <comment ref="AA27" authorId="0" shapeId="0" xr:uid="{66BC69E3-08C5-47F4-9215-EC20B28777A7}">
      <text>
        <r>
          <rPr>
            <b/>
            <sz val="9"/>
            <color indexed="81"/>
            <rFont val="Tahoma"/>
            <family val="2"/>
          </rPr>
          <t>Note:</t>
        </r>
        <r>
          <rPr>
            <sz val="9"/>
            <color indexed="81"/>
            <rFont val="Tahoma"/>
            <family val="2"/>
          </rPr>
          <t xml:space="preserve">
If there is no EIA, enter 0</t>
        </r>
      </text>
    </comment>
    <comment ref="L36" authorId="0" shapeId="0" xr:uid="{9286438A-A5CF-4AD2-95AB-70338108127D}">
      <text>
        <r>
          <rPr>
            <b/>
            <sz val="9"/>
            <color indexed="81"/>
            <rFont val="Tahoma"/>
            <family val="2"/>
          </rPr>
          <t>Note:</t>
        </r>
        <r>
          <rPr>
            <sz val="9"/>
            <color indexed="81"/>
            <rFont val="Tahoma"/>
            <family val="2"/>
          </rPr>
          <t xml:space="preserve">
Enter a unique Basin ID for each subbasin</t>
        </r>
      </text>
    </comment>
    <comment ref="L48" authorId="0" shapeId="0" xr:uid="{D824465B-891A-46CF-A544-FF165EC279FD}">
      <text>
        <r>
          <rPr>
            <b/>
            <sz val="9"/>
            <color indexed="81"/>
            <rFont val="Tahoma"/>
            <family val="2"/>
          </rPr>
          <t>Note:</t>
        </r>
        <r>
          <rPr>
            <sz val="9"/>
            <color indexed="81"/>
            <rFont val="Tahoma"/>
            <family val="2"/>
          </rPr>
          <t xml:space="preserve">
Enter a unique Basin ID for each subbasin</t>
        </r>
      </text>
    </comment>
    <comment ref="O119" authorId="0" shapeId="0" xr:uid="{521CB1EE-FE96-4028-8E94-5361BEA69DDD}">
      <text>
        <r>
          <rPr>
            <b/>
            <sz val="9"/>
            <color indexed="81"/>
            <rFont val="Tahoma"/>
            <family val="2"/>
          </rPr>
          <t>Note:</t>
        </r>
        <r>
          <rPr>
            <sz val="9"/>
            <color indexed="81"/>
            <rFont val="Tahoma"/>
            <family val="2"/>
          </rPr>
          <t xml:space="preserve">
Enter number in decimal format.  Example: 00.000000</t>
        </r>
      </text>
    </comment>
    <comment ref="W119" authorId="0" shapeId="0" xr:uid="{AC34BECD-83DA-4A12-AA5C-7081C479F107}">
      <text>
        <r>
          <rPr>
            <b/>
            <sz val="9"/>
            <color indexed="81"/>
            <rFont val="Tahoma"/>
            <family val="2"/>
          </rPr>
          <t>Note:</t>
        </r>
        <r>
          <rPr>
            <sz val="9"/>
            <color indexed="81"/>
            <rFont val="Tahoma"/>
            <family val="2"/>
          </rPr>
          <t xml:space="preserve">
Enter number in decimal format.  Example: 00.000000</t>
        </r>
      </text>
    </comment>
    <comment ref="AA154" authorId="0" shapeId="0" xr:uid="{5ACF12D5-D976-48D6-88AF-3E99189EAFC6}">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
        2.  If comments are shown in the Automated Review Checks, resolve the comments or provide an explination in the comments section.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AD78" authorId="0" shapeId="0" xr:uid="{0A8A7216-34DD-4466-836A-0885FB0DF71B}">
      <text>
        <r>
          <rPr>
            <b/>
            <sz val="9"/>
            <color indexed="81"/>
            <rFont val="Tahoma"/>
            <family val="2"/>
          </rPr>
          <t>Note:</t>
        </r>
        <r>
          <rPr>
            <sz val="9"/>
            <color indexed="81"/>
            <rFont val="Tahoma"/>
            <family val="2"/>
          </rPr>
          <t xml:space="preserve">
Enter number in decimal format.
Example: 00.000000</t>
        </r>
      </text>
    </comment>
    <comment ref="AD79" authorId="0" shapeId="0" xr:uid="{FC766ED8-AFFD-46E1-B86E-C24BCC163475}">
      <text>
        <r>
          <rPr>
            <b/>
            <sz val="9"/>
            <color indexed="81"/>
            <rFont val="Tahoma"/>
            <family val="2"/>
          </rPr>
          <t>Note:</t>
        </r>
        <r>
          <rPr>
            <sz val="9"/>
            <color indexed="81"/>
            <rFont val="Tahoma"/>
            <family val="2"/>
          </rPr>
          <t xml:space="preserve">
Enter number in decimal format.
Example: 00.000000</t>
        </r>
      </text>
    </comment>
    <comment ref="Z170" authorId="0" shapeId="0" xr:uid="{52F7689E-5D3F-4BFA-BEBA-DD806D23C52E}">
      <text>
        <r>
          <rPr>
            <b/>
            <sz val="9"/>
            <color indexed="81"/>
            <rFont val="Tahoma"/>
            <family val="2"/>
          </rPr>
          <t>BDS:</t>
        </r>
        <r>
          <rPr>
            <sz val="9"/>
            <color indexed="81"/>
            <rFont val="Tahoma"/>
            <family val="2"/>
          </rPr>
          <t xml:space="preserve">
Before printing the form, check the following:
        1.  If items are highlighted in green, yellow, or orange, the form is not complete.  Provide the required information.
        2.  If comments are shown in the Automated Review Checks, resolve the comments or provide an explination in the comments section.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E17" authorId="0" shapeId="0" xr:uid="{90FA4029-4EC1-420B-8A4C-5698D4C29E7E}">
      <text>
        <r>
          <rPr>
            <b/>
            <sz val="9"/>
            <color indexed="81"/>
            <rFont val="Tahoma"/>
            <family val="2"/>
          </rPr>
          <t>Note:</t>
        </r>
        <r>
          <rPr>
            <sz val="9"/>
            <color indexed="81"/>
            <rFont val="Tahoma"/>
            <family val="2"/>
          </rPr>
          <t xml:space="preserve">
Enter the name of the development</t>
        </r>
      </text>
    </comment>
    <comment ref="AE19" authorId="0" shapeId="0" xr:uid="{517CDA66-881F-4AE5-B77E-1896881D216C}">
      <text>
        <r>
          <rPr>
            <b/>
            <sz val="9"/>
            <color indexed="81"/>
            <rFont val="Tahoma"/>
            <family val="2"/>
          </rPr>
          <t>Note:</t>
        </r>
        <r>
          <rPr>
            <sz val="9"/>
            <color indexed="81"/>
            <rFont val="Tahoma"/>
            <family val="2"/>
          </rPr>
          <t xml:space="preserve">
Enter number in decimal format.
Example:  00.000000</t>
        </r>
      </text>
    </comment>
    <comment ref="AE20" authorId="0" shapeId="0" xr:uid="{197C2BC6-9B39-477B-BD9C-AFC6DC9462A7}">
      <text>
        <r>
          <rPr>
            <b/>
            <sz val="9"/>
            <color indexed="81"/>
            <rFont val="Tahoma"/>
            <family val="2"/>
          </rPr>
          <t>Note:</t>
        </r>
        <r>
          <rPr>
            <sz val="9"/>
            <color indexed="81"/>
            <rFont val="Tahoma"/>
            <family val="2"/>
          </rPr>
          <t xml:space="preserve">
Enter number in decimal format.
Example:  00.000000</t>
        </r>
      </text>
    </comment>
    <comment ref="Z137" authorId="0" shapeId="0" xr:uid="{F31ADDC5-1E25-4DA4-A035-C6C48D3E869F}">
      <text>
        <r>
          <rPr>
            <b/>
            <sz val="9"/>
            <color indexed="81"/>
            <rFont val="Tahoma"/>
            <family val="2"/>
          </rPr>
          <t>Note:</t>
        </r>
        <r>
          <rPr>
            <sz val="9"/>
            <color indexed="81"/>
            <rFont val="Tahoma"/>
            <family val="2"/>
          </rPr>
          <t xml:space="preserve">
Use the drop down list to select your professional registration type.</t>
        </r>
      </text>
    </comment>
    <comment ref="Z143" authorId="0" shapeId="0" xr:uid="{10E060E5-AE95-4249-BE42-E5726CBF41E8}">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t>
        </r>
      </text>
    </comment>
  </commentList>
</comments>
</file>

<file path=xl/sharedStrings.xml><?xml version="1.0" encoding="utf-8"?>
<sst xmlns="http://schemas.openxmlformats.org/spreadsheetml/2006/main" count="1266" uniqueCount="482">
  <si>
    <t>Material</t>
  </si>
  <si>
    <t>Shape</t>
  </si>
  <si>
    <t>Type</t>
  </si>
  <si>
    <t>Design Response</t>
  </si>
  <si>
    <t>Lookup Table</t>
  </si>
  <si>
    <t>Hoover</t>
  </si>
  <si>
    <t>Jefferson</t>
  </si>
  <si>
    <t>Mobile</t>
  </si>
  <si>
    <t>Montgomery</t>
  </si>
  <si>
    <t>Prattville</t>
  </si>
  <si>
    <t>Concrete</t>
  </si>
  <si>
    <t>Select</t>
  </si>
  <si>
    <t xml:space="preserve">Select: </t>
  </si>
  <si>
    <t>Pre Total not compeleted</t>
  </si>
  <si>
    <t>(WQ)</t>
  </si>
  <si>
    <t>Earthen</t>
  </si>
  <si>
    <t>Round</t>
  </si>
  <si>
    <t xml:space="preserve">Orifice: </t>
  </si>
  <si>
    <t>Post Total not completed</t>
  </si>
  <si>
    <t>(2-yr)</t>
  </si>
  <si>
    <t>Geotextile</t>
  </si>
  <si>
    <t>Rectangle</t>
  </si>
  <si>
    <t xml:space="preserve">Weir: </t>
  </si>
  <si>
    <t>Emergency Spillway Section not completed</t>
  </si>
  <si>
    <t>(5-yr)</t>
  </si>
  <si>
    <t>HDPE</t>
  </si>
  <si>
    <t>Square</t>
  </si>
  <si>
    <t>Total Post Q &gt; Pre Q</t>
  </si>
  <si>
    <t>(10-yr)</t>
  </si>
  <si>
    <t>HDPP</t>
  </si>
  <si>
    <t>Trapezoid</t>
  </si>
  <si>
    <t>(25-yr)</t>
  </si>
  <si>
    <t>Metal</t>
  </si>
  <si>
    <t>Other</t>
  </si>
  <si>
    <t>Max Stage for 2, 5, 10, and/or 25-year storm  &gt; Emergency Spillway Crest Elevation</t>
  </si>
  <si>
    <t>(100-yr)</t>
  </si>
  <si>
    <t>NA</t>
  </si>
  <si>
    <t>Latitude and/or Longitude not provided</t>
  </si>
  <si>
    <t>Effective Date:</t>
  </si>
  <si>
    <t>1 February 2020</t>
  </si>
  <si>
    <t>1 October 2020</t>
  </si>
  <si>
    <t>1 October 2015</t>
  </si>
  <si>
    <t>1 July 2018</t>
  </si>
  <si>
    <t>PVC</t>
  </si>
  <si>
    <r>
      <t>WQ</t>
    </r>
    <r>
      <rPr>
        <vertAlign val="subscript"/>
        <sz val="11"/>
        <color theme="1"/>
        <rFont val="Calibri"/>
        <family val="2"/>
        <scheme val="minor"/>
      </rPr>
      <t>v</t>
    </r>
    <r>
      <rPr>
        <sz val="11"/>
        <color theme="1"/>
        <rFont val="Calibri"/>
        <family val="2"/>
        <scheme val="minor"/>
      </rPr>
      <t xml:space="preserve"> Required &gt; WQ</t>
    </r>
    <r>
      <rPr>
        <vertAlign val="subscript"/>
        <sz val="11"/>
        <color theme="1"/>
        <rFont val="Calibri"/>
        <family val="2"/>
        <scheme val="minor"/>
      </rPr>
      <t>v</t>
    </r>
    <r>
      <rPr>
        <sz val="11"/>
        <color theme="1"/>
        <rFont val="Calibri"/>
        <family val="2"/>
        <scheme val="minor"/>
      </rPr>
      <t xml:space="preserve"> Provided</t>
    </r>
  </si>
  <si>
    <t>Type:</t>
  </si>
  <si>
    <t>City</t>
  </si>
  <si>
    <t>County</t>
  </si>
  <si>
    <t>Riprap</t>
  </si>
  <si>
    <t>As-Built does not match Design</t>
  </si>
  <si>
    <t>Maintenance Agreement:</t>
  </si>
  <si>
    <t xml:space="preserve"> Covenant</t>
  </si>
  <si>
    <t xml:space="preserve"> O&amp;M Agreement</t>
  </si>
  <si>
    <t>Drainage area exceeds the recommended 5.0 acre maximum</t>
  </si>
  <si>
    <t>Permit Type:</t>
  </si>
  <si>
    <t>Engineering or Building No.</t>
  </si>
  <si>
    <t>Land slope exceeds the recommended 5% maximum</t>
  </si>
  <si>
    <t>Max Velocity:</t>
  </si>
  <si>
    <t>Revision Date:</t>
  </si>
  <si>
    <t>Drain time exceeds the recommended 96 hours</t>
  </si>
  <si>
    <t xml:space="preserve">Select City: </t>
  </si>
  <si>
    <t>Drain time exceeds the recommended 12 hours</t>
  </si>
  <si>
    <r>
      <t>Total Post Q is &lt; -0.50 ft</t>
    </r>
    <r>
      <rPr>
        <vertAlign val="superscript"/>
        <sz val="10.8"/>
        <color theme="1"/>
        <rFont val="Calibri"/>
        <family val="2"/>
      </rPr>
      <t>3</t>
    </r>
    <r>
      <rPr>
        <sz val="11"/>
        <color theme="1"/>
        <rFont val="Calibri"/>
        <family val="2"/>
        <scheme val="minor"/>
      </rPr>
      <t>/s of Pre Q for the 2, 5, 10, or 25-year storm event(s)</t>
    </r>
  </si>
  <si>
    <t>Engineering or Building Number has not been provided</t>
  </si>
  <si>
    <t>Registration</t>
  </si>
  <si>
    <t>Acronym</t>
  </si>
  <si>
    <t>Certified Erosion, Sediment and Stormwater Inspector</t>
  </si>
  <si>
    <t xml:space="preserve">CESSWI No.: </t>
  </si>
  <si>
    <t>Entity Type:</t>
  </si>
  <si>
    <t>Certified Professional in Erosion and Sediment Control</t>
  </si>
  <si>
    <t xml:space="preserve">CPESC No.: </t>
  </si>
  <si>
    <t>Certified Professional in Municipal Stormwater Management</t>
  </si>
  <si>
    <t xml:space="preserve">CPMSM No.: </t>
  </si>
  <si>
    <t>Certified Professional in Stormwater Quality</t>
  </si>
  <si>
    <t xml:space="preserve">CPSWQ No.: </t>
  </si>
  <si>
    <t>Professional Engineer</t>
  </si>
  <si>
    <t xml:space="preserve">PE No.: </t>
  </si>
  <si>
    <t>Qualified Credentialed Inspector</t>
  </si>
  <si>
    <t xml:space="preserve">QCI No.: </t>
  </si>
  <si>
    <t>Current Logo</t>
  </si>
  <si>
    <t>General Instructions</t>
  </si>
  <si>
    <t>Complete Design Form with the required design information.  Once the Design Form is completed, most of the Design section of the As-built Form will be prepopulated.</t>
  </si>
  <si>
    <t>Field Types</t>
  </si>
  <si>
    <t>Enter data as applicable for the proposed design.</t>
  </si>
  <si>
    <t>This is a required field.  Once a number or text is entered, the green highlight will be removed.</t>
  </si>
  <si>
    <t>This is a required field.  Place an "X" in the appropriate box and the green highlight will be removed.  In some cases, the selection is optional.  Once an option is completed, additional fields will be highlighted green and in some fields the green highlight will be removed.</t>
  </si>
  <si>
    <t xml:space="preserve"> Yes</t>
  </si>
  <si>
    <t xml:space="preserve"> No</t>
  </si>
  <si>
    <t>Select either "Yes" or "No" by placing an "X" in the appropriate box.  Once an "X" is entered, the green highlight will be removed.</t>
  </si>
  <si>
    <t>If a field is highlighted yellow after a number is entered, the yellow highlight may indicate an error and/or concern.  Once the error and/or concern is resolved, the yellow highlight will be removed.  All yellow highlighted cells shall be resolved or an explanitation provided prior to completing the form.</t>
  </si>
  <si>
    <t xml:space="preserve">This is a calculated field.  Once the required information is entered, the orange highlight will be removed. </t>
  </si>
  <si>
    <t>Use the drop down list to select an orifice or weir.</t>
  </si>
  <si>
    <t>Use the drop down list to select a shape.</t>
  </si>
  <si>
    <t>Use the drop down list to select a material.</t>
  </si>
  <si>
    <t>The Supplemental Instructions provide additional guidance and design standards.</t>
  </si>
  <si>
    <t>Once the Design, As-built, or Inspection Forms are completed, there should be no green, yellow, or orange highlighted fields.</t>
  </si>
  <si>
    <t>Automated Review Checks:  Once information and data are entered into the form, the form will check the information entered and identify any potential issues or concerns.  Prior to printing the form, all automated comments shall be resolved.</t>
  </si>
  <si>
    <t>Printing the form may require some adjustments to the print settings for the printer being used.</t>
  </si>
  <si>
    <t>Form 2D - Bioretention Area
Design Form</t>
  </si>
  <si>
    <t>Review Status</t>
  </si>
  <si>
    <t>Supplemental Instructions</t>
  </si>
  <si>
    <t>Reviewed:</t>
  </si>
  <si>
    <t>Date:</t>
  </si>
  <si>
    <t>Attachments:</t>
  </si>
  <si>
    <t xml:space="preserve"> Design Drawings</t>
  </si>
  <si>
    <t xml:space="preserve"> H&amp;H Calculations</t>
  </si>
  <si>
    <t xml:space="preserve"> Drainage Basin Maps</t>
  </si>
  <si>
    <t>General design standards and requirements shall be as follows:</t>
  </si>
  <si>
    <t xml:space="preserve"> Soils Data</t>
  </si>
  <si>
    <t xml:space="preserve"> Vegetation Plan</t>
  </si>
  <si>
    <t xml:space="preserve"> Maintenance Plan</t>
  </si>
  <si>
    <t>Stormwater management facilities cannot be constructed within the floodway;</t>
  </si>
  <si>
    <t>Approval Status:</t>
  </si>
  <si>
    <t xml:space="preserve"> Approved</t>
  </si>
  <si>
    <t xml:space="preserve"> Approved Contingent</t>
  </si>
  <si>
    <t xml:space="preserve"> Denied</t>
  </si>
  <si>
    <t xml:space="preserve"> Incomplete</t>
  </si>
  <si>
    <t>Installation of stormwater management facilities shall not adversely impact and/or cause flooding of properties</t>
  </si>
  <si>
    <t xml:space="preserve">Comments: </t>
  </si>
  <si>
    <t>located upstream and/or downstream of the development;</t>
  </si>
  <si>
    <t>Development Information</t>
  </si>
  <si>
    <t>The calculation methodology shall utilize the National Resource Conservation Resources (NRCS) Urban</t>
  </si>
  <si>
    <t xml:space="preserve">Name: </t>
  </si>
  <si>
    <t xml:space="preserve">Address: </t>
  </si>
  <si>
    <t>BMP ID:</t>
  </si>
  <si>
    <t>All applicable developments shall be responsible for ensuring that post-development hydrology mimics pre-</t>
  </si>
  <si>
    <t xml:space="preserve">Attachments: </t>
  </si>
  <si>
    <t xml:space="preserve">development hydrology for the WQ, 2-year, 5-year, 10-year, and 25-year, 24-hour rainfall depths;  </t>
  </si>
  <si>
    <t>The storm drainage system (i.e. piped storm sewer, overland flow, etc.) within the development shall be designed</t>
  </si>
  <si>
    <t>Total Area:</t>
  </si>
  <si>
    <t>acres</t>
  </si>
  <si>
    <t>to convey the discharge resulting from a 100-year, 24-hour storm event in a manner that will not adversely impact</t>
  </si>
  <si>
    <t>Proposed Impervious Area (PIA)</t>
  </si>
  <si>
    <t>Existing Impervious Area (EIA):</t>
  </si>
  <si>
    <t>and/or cause flooding of structures within the development;</t>
  </si>
  <si>
    <t xml:space="preserve">Buildings / Structures: </t>
  </si>
  <si>
    <t>Additional Impervious Area (AIA) = PIA - EIA</t>
  </si>
  <si>
    <t>The bioretention area shall allow the volume of stormwater associated with the WQv to drain slowly from the</t>
  </si>
  <si>
    <t xml:space="preserve">Driveways / Sidewalks: </t>
  </si>
  <si>
    <t>AIA =</t>
  </si>
  <si>
    <t>bioretention area within a 48-hour period;</t>
  </si>
  <si>
    <t xml:space="preserve">Roads: </t>
  </si>
  <si>
    <r>
      <t>Water Quality Volume (WQ</t>
    </r>
    <r>
      <rPr>
        <vertAlign val="subscript"/>
        <sz val="10"/>
        <color theme="1"/>
        <rFont val="Calibri"/>
        <family val="2"/>
      </rPr>
      <t>v</t>
    </r>
    <r>
      <rPr>
        <sz val="10"/>
        <color theme="1"/>
        <rFont val="Calibri"/>
        <family val="2"/>
        <scheme val="minor"/>
      </rPr>
      <t>):</t>
    </r>
  </si>
  <si>
    <t>The principal spillway for a stormwater management facility shall be sized to convey the 25-year, 24-hour storm</t>
  </si>
  <si>
    <t xml:space="preserve">Parking: </t>
  </si>
  <si>
    <r>
      <t>WQ</t>
    </r>
    <r>
      <rPr>
        <vertAlign val="subscript"/>
        <sz val="10"/>
        <color theme="1"/>
        <rFont val="Calibri"/>
        <family val="2"/>
      </rPr>
      <t>v</t>
    </r>
    <r>
      <rPr>
        <sz val="10"/>
        <color theme="1"/>
        <rFont val="Calibri"/>
        <family val="2"/>
        <scheme val="minor"/>
      </rPr>
      <t xml:space="preserve"> = </t>
    </r>
  </si>
  <si>
    <t>event without allowing any discharge from the emergency spillway;</t>
  </si>
  <si>
    <t xml:space="preserve">Other: </t>
  </si>
  <si>
    <t>Each stormwater management facility shall provide for an emergency spillway designed to convey the discharge</t>
  </si>
  <si>
    <t xml:space="preserve">Total PIA: </t>
  </si>
  <si>
    <r>
      <t>ft</t>
    </r>
    <r>
      <rPr>
        <vertAlign val="superscript"/>
        <sz val="8"/>
        <color theme="1"/>
        <rFont val="Calibri"/>
        <family val="2"/>
      </rPr>
      <t>3</t>
    </r>
  </si>
  <si>
    <t>resulting from a 100-year, 24-hour storm event.  A minimum freeboard of 1-foot above the maximum stage</t>
  </si>
  <si>
    <t>Pre-Development</t>
  </si>
  <si>
    <t>anticipated to prevent overtopping;</t>
  </si>
  <si>
    <t>Basin ID:</t>
  </si>
  <si>
    <t>Pre Total</t>
  </si>
  <si>
    <t>H&amp;H studies for stormwater management facilities shall include model network, existing drainage areas, proposed</t>
  </si>
  <si>
    <t>Drainage Area (acre):</t>
  </si>
  <si>
    <t>drainage areas, time of concentration, curve number, pre-development peak discharges, post-development peak</t>
  </si>
  <si>
    <t>Curve Number:</t>
  </si>
  <si>
    <t>discharges, outlet structure geometry, emergency spillway geometry, pond stage-area-storage summary, pond</t>
  </si>
  <si>
    <t>Time of Concentration (min):</t>
  </si>
  <si>
    <t>discharge summary, inflow and outflow hydrographs, and outlet pipe velocities.</t>
  </si>
  <si>
    <t>Peak Discharge:</t>
  </si>
  <si>
    <t>The latest version of the Alabama Low Impact Development Handbook for the State of Alabama is incorporated</t>
  </si>
  <si>
    <r>
      <t>(ft</t>
    </r>
    <r>
      <rPr>
        <vertAlign val="superscript"/>
        <sz val="10"/>
        <color theme="1"/>
        <rFont val="Calibri"/>
        <family val="2"/>
        <scheme val="minor"/>
      </rPr>
      <t>3</t>
    </r>
    <r>
      <rPr>
        <sz val="10"/>
        <color theme="1"/>
        <rFont val="Calibri"/>
        <family val="2"/>
        <scheme val="minor"/>
      </rPr>
      <t>/s)</t>
    </r>
  </si>
  <si>
    <t>by reference; and,</t>
  </si>
  <si>
    <t>Biroretention areas shall be designed in accordance with the Alabama Low Impact Development Handbook for the</t>
  </si>
  <si>
    <t>State of Alabama.  Applicable design requirements include but are not limited to the following.</t>
  </si>
  <si>
    <t>a.</t>
  </si>
  <si>
    <t>The maximum recommended drainage area is 5.0 acres, but 0.5 to 2.0 acres is preferred;</t>
  </si>
  <si>
    <t>b.</t>
  </si>
  <si>
    <t>A minimum of 200 square fee footprint is recommended or approximately 5% to 8% of the contributing</t>
  </si>
  <si>
    <t>Post-Development</t>
  </si>
  <si>
    <t>impervious area;</t>
  </si>
  <si>
    <t>Post Total</t>
  </si>
  <si>
    <t>c.</t>
  </si>
  <si>
    <t>Seasonally high-water table shall be greater than 6-feet below the surface;</t>
  </si>
  <si>
    <t>d.</t>
  </si>
  <si>
    <t>Bio retention areas shall be located in areas where the slope is 5% or less;</t>
  </si>
  <si>
    <t>e.</t>
  </si>
  <si>
    <t>Preferred in-situ soils shall be hydrologic soil group A or B;</t>
  </si>
  <si>
    <t>f.</t>
  </si>
  <si>
    <t>Ponded water shall drain within 12 hours, and stormwater shall infiltrate the bioretention cell to 2-feet</t>
  </si>
  <si>
    <t>below the surface within 48 hours;</t>
  </si>
  <si>
    <t>g.</t>
  </si>
  <si>
    <t>If internal water storage is provided, internal water storage shall drain within 4 days;</t>
  </si>
  <si>
    <t>h.</t>
  </si>
  <si>
    <t>Components of the bioretention area may include a pretreatment device, bioretention area, overflow</t>
  </si>
  <si>
    <t>structure, underdrain, cleanout pipes, and internal water storage; and,</t>
  </si>
  <si>
    <t>i.</t>
  </si>
  <si>
    <t xml:space="preserve">The vegetation plan shall address plant types, plant sizes, plant establishement, lime and fertilizer, </t>
  </si>
  <si>
    <t>and plant spacing.</t>
  </si>
  <si>
    <t>Page 1 of 3</t>
  </si>
  <si>
    <t>Name:</t>
  </si>
  <si>
    <t>The maintenance plan shall address the following:</t>
  </si>
  <si>
    <t>Bioretention Area</t>
  </si>
  <si>
    <t>Mulching</t>
  </si>
  <si>
    <t xml:space="preserve">Hydrologic Soil Group: </t>
  </si>
  <si>
    <t xml:space="preserve"> A</t>
  </si>
  <si>
    <t xml:space="preserve"> B</t>
  </si>
  <si>
    <t xml:space="preserve"> C</t>
  </si>
  <si>
    <t xml:space="preserve"> D</t>
  </si>
  <si>
    <t>Re-planting</t>
  </si>
  <si>
    <t xml:space="preserve">Saturated Hydraulic Conductivity: </t>
  </si>
  <si>
    <t>in/hr</t>
  </si>
  <si>
    <t xml:space="preserve"> Field Test Performed: </t>
  </si>
  <si>
    <t>Weeding</t>
  </si>
  <si>
    <t xml:space="preserve">Drainage Area: </t>
  </si>
  <si>
    <t xml:space="preserve">Water Table Depth: </t>
  </si>
  <si>
    <t>ft</t>
  </si>
  <si>
    <t xml:space="preserve">Land Slope: </t>
  </si>
  <si>
    <t>%</t>
  </si>
  <si>
    <t>Routine inspections</t>
  </si>
  <si>
    <t xml:space="preserve">Pretreatment: </t>
  </si>
  <si>
    <t xml:space="preserve">Type: </t>
  </si>
  <si>
    <t>Storm event inspections</t>
  </si>
  <si>
    <t xml:space="preserve"> System Cross Section</t>
  </si>
  <si>
    <t>Depth</t>
  </si>
  <si>
    <t>Bottom EL</t>
  </si>
  <si>
    <t>Top EL</t>
  </si>
  <si>
    <t>Fertilization</t>
  </si>
  <si>
    <t xml:space="preserve">Mulch: </t>
  </si>
  <si>
    <t>in</t>
  </si>
  <si>
    <t>Unclogging underdrain pipes</t>
  </si>
  <si>
    <t xml:space="preserve">Bioretention Media: </t>
  </si>
  <si>
    <t>Pruning</t>
  </si>
  <si>
    <t xml:space="preserve">Stone: </t>
  </si>
  <si>
    <t>Sediment removal</t>
  </si>
  <si>
    <t xml:space="preserve"> Underdrain Pipe(s)</t>
  </si>
  <si>
    <t xml:space="preserve">Material: </t>
  </si>
  <si>
    <t xml:space="preserve"> No Underdrain System</t>
  </si>
  <si>
    <t>j.</t>
  </si>
  <si>
    <t>Trash removal</t>
  </si>
  <si>
    <t xml:space="preserve">Perforated Pipe Inv. EL: </t>
  </si>
  <si>
    <t xml:space="preserve">Diameter: </t>
  </si>
  <si>
    <t>k.</t>
  </si>
  <si>
    <t>Mulch removal from outlets</t>
  </si>
  <si>
    <t xml:space="preserve">Outlet Pipe Inv. EL: </t>
  </si>
  <si>
    <t>Rainfall depths were obtained from NOAA Atlas 14, Volume 9, Version 2.</t>
  </si>
  <si>
    <t>Cleanout Pipe(s)</t>
  </si>
  <si>
    <t xml:space="preserve"> No Cleanout Pipe(s)</t>
  </si>
  <si>
    <t xml:space="preserve">No. Pipes: </t>
  </si>
  <si>
    <t>ea</t>
  </si>
  <si>
    <t>Overflow Structure</t>
  </si>
  <si>
    <t xml:space="preserve">Shape: </t>
  </si>
  <si>
    <t xml:space="preserve"> No Overflow Structure</t>
  </si>
  <si>
    <t xml:space="preserve">Width: </t>
  </si>
  <si>
    <t xml:space="preserve">Length: </t>
  </si>
  <si>
    <t xml:space="preserve">Bottom EL: </t>
  </si>
  <si>
    <t xml:space="preserve">Top EL: </t>
  </si>
  <si>
    <t xml:space="preserve">Trash Rack: </t>
  </si>
  <si>
    <t>Outlet Pipe</t>
  </si>
  <si>
    <t xml:space="preserve">Inv. EL: </t>
  </si>
  <si>
    <t>Internal Water Storage</t>
  </si>
  <si>
    <t xml:space="preserve">Depth: </t>
  </si>
  <si>
    <t xml:space="preserve">Drain Time: </t>
  </si>
  <si>
    <t>hrs</t>
  </si>
  <si>
    <t>Yes</t>
  </si>
  <si>
    <t>Ponded Water</t>
  </si>
  <si>
    <t xml:space="preserve">Surface Area: </t>
  </si>
  <si>
    <r>
      <t>ft</t>
    </r>
    <r>
      <rPr>
        <vertAlign val="superscript"/>
        <sz val="10"/>
        <color theme="1"/>
        <rFont val="Calibri"/>
        <family val="2"/>
        <scheme val="minor"/>
      </rPr>
      <t>2</t>
    </r>
  </si>
  <si>
    <t>Emerg Spillway Yes/No</t>
  </si>
  <si>
    <t>Emergency Spillway</t>
  </si>
  <si>
    <t xml:space="preserve">Detail Attached: </t>
  </si>
  <si>
    <t>No</t>
  </si>
  <si>
    <t>ES Tot</t>
  </si>
  <si>
    <t xml:space="preserve">Crest EL: </t>
  </si>
  <si>
    <t>Pond Top EL.:</t>
  </si>
  <si>
    <t>Width</t>
  </si>
  <si>
    <t>Length</t>
  </si>
  <si>
    <t>Stage-Area-Storage Summary</t>
  </si>
  <si>
    <t>Crest</t>
  </si>
  <si>
    <t>Top</t>
  </si>
  <si>
    <t>Elevation</t>
  </si>
  <si>
    <t>Area</t>
  </si>
  <si>
    <t>Cumulative Vol.</t>
  </si>
  <si>
    <r>
      <t>ft</t>
    </r>
    <r>
      <rPr>
        <vertAlign val="superscript"/>
        <sz val="10"/>
        <color theme="1"/>
        <rFont val="Calibri"/>
        <family val="2"/>
      </rPr>
      <t>2</t>
    </r>
  </si>
  <si>
    <r>
      <t>WQ</t>
    </r>
    <r>
      <rPr>
        <vertAlign val="subscript"/>
        <sz val="15"/>
        <color theme="1"/>
        <rFont val="Calibri"/>
        <family val="2"/>
      </rPr>
      <t>v</t>
    </r>
    <r>
      <rPr>
        <sz val="10"/>
        <color theme="1"/>
        <rFont val="Calibri"/>
        <family val="2"/>
        <scheme val="minor"/>
      </rPr>
      <t xml:space="preserve"> Required:</t>
    </r>
  </si>
  <si>
    <r>
      <t>WQ</t>
    </r>
    <r>
      <rPr>
        <vertAlign val="subscript"/>
        <sz val="15"/>
        <color theme="1"/>
        <rFont val="Calibri"/>
        <family val="2"/>
      </rPr>
      <t>v</t>
    </r>
    <r>
      <rPr>
        <sz val="10"/>
        <color theme="1"/>
        <rFont val="Calibri"/>
        <family val="2"/>
        <scheme val="minor"/>
      </rPr>
      <t xml:space="preserve"> Provided:</t>
    </r>
  </si>
  <si>
    <t>Elevation:</t>
  </si>
  <si>
    <t>WQv</t>
  </si>
  <si>
    <t>Page 2 of 3</t>
  </si>
  <si>
    <t>Lat &amp; Long</t>
  </si>
  <si>
    <t>Outfall Location</t>
  </si>
  <si>
    <t>Latitude:</t>
  </si>
  <si>
    <t>Longitude:</t>
  </si>
  <si>
    <t>Lat</t>
  </si>
  <si>
    <t>Long</t>
  </si>
  <si>
    <t>Max Stage</t>
  </si>
  <si>
    <t>Velocity</t>
  </si>
  <si>
    <t>Total Post</t>
  </si>
  <si>
    <t>Discharge Summary</t>
  </si>
  <si>
    <r>
      <t>Pre Q
(ft</t>
    </r>
    <r>
      <rPr>
        <vertAlign val="superscript"/>
        <sz val="8"/>
        <color theme="1"/>
        <rFont val="Calibri"/>
        <family val="2"/>
      </rPr>
      <t>3</t>
    </r>
    <r>
      <rPr>
        <sz val="10"/>
        <color theme="1"/>
        <rFont val="Calibri"/>
        <family val="2"/>
        <scheme val="minor"/>
      </rPr>
      <t>/s)</t>
    </r>
  </si>
  <si>
    <r>
      <t>In Q
(ft</t>
    </r>
    <r>
      <rPr>
        <vertAlign val="superscript"/>
        <sz val="8"/>
        <color theme="1"/>
        <rFont val="Calibri"/>
        <family val="2"/>
      </rPr>
      <t>3</t>
    </r>
    <r>
      <rPr>
        <sz val="10"/>
        <color theme="1"/>
        <rFont val="Calibri"/>
        <family val="2"/>
        <scheme val="minor"/>
      </rPr>
      <t>/s)</t>
    </r>
  </si>
  <si>
    <r>
      <t>Out Q 
(ft</t>
    </r>
    <r>
      <rPr>
        <vertAlign val="superscript"/>
        <sz val="8"/>
        <color theme="1"/>
        <rFont val="Calibri"/>
        <family val="2"/>
      </rPr>
      <t>3</t>
    </r>
    <r>
      <rPr>
        <sz val="10"/>
        <color theme="1"/>
        <rFont val="Calibri"/>
        <family val="2"/>
        <scheme val="minor"/>
      </rPr>
      <t>/s)</t>
    </r>
  </si>
  <si>
    <t>Max Elev.
(ft)</t>
  </si>
  <si>
    <t>Velocity
(ft/s)</t>
  </si>
  <si>
    <r>
      <t>Total Post 
Q (ft</t>
    </r>
    <r>
      <rPr>
        <vertAlign val="superscript"/>
        <sz val="8"/>
        <color theme="1"/>
        <rFont val="Calibri"/>
        <family val="2"/>
      </rPr>
      <t>3</t>
    </r>
    <r>
      <rPr>
        <sz val="10"/>
        <color theme="1"/>
        <rFont val="Calibri"/>
        <family val="2"/>
        <scheme val="minor"/>
      </rPr>
      <t>/s)</t>
    </r>
  </si>
  <si>
    <t>Comments:</t>
  </si>
  <si>
    <t>Max Velocity</t>
  </si>
  <si>
    <t>Professional Engineer Certification</t>
  </si>
  <si>
    <t>By affixing my professional seal and signature on this form, I hereby certify that the bioretention area:</t>
  </si>
  <si>
    <t>•</t>
  </si>
  <si>
    <t>Provides the required water quality volume (WQv);</t>
  </si>
  <si>
    <t>Will not adversley impact and/or cause flooding of structures within the development and downstream of the development;</t>
  </si>
  <si>
    <t>Drainage areas shown in the hydrology and hydraulic (H&amp;H) calculations drain into the underground detention system; and,</t>
  </si>
  <si>
    <t xml:space="preserve">Post-development runoff mimics pre-development hydrology to the maximum extent practicable (MEP). </t>
  </si>
  <si>
    <t xml:space="preserve">Company: </t>
  </si>
  <si>
    <t>Seal:</t>
  </si>
  <si>
    <t xml:space="preserve">Email: </t>
  </si>
  <si>
    <t xml:space="preserve">Phone: </t>
  </si>
  <si>
    <t xml:space="preserve">Signature: </t>
  </si>
  <si>
    <t>Page 3 of 3</t>
  </si>
  <si>
    <t>Automated Review Checks</t>
  </si>
  <si>
    <t>Comments?</t>
  </si>
  <si>
    <t>Form Section</t>
  </si>
  <si>
    <t>Automated Comments</t>
  </si>
  <si>
    <t>Pre-Development:</t>
  </si>
  <si>
    <t>Post-Development:</t>
  </si>
  <si>
    <t>Bioretention Area:</t>
  </si>
  <si>
    <t>Drainage Area:</t>
  </si>
  <si>
    <t>Land Slope:</t>
  </si>
  <si>
    <t>Internal Water Storage:</t>
  </si>
  <si>
    <t>Ponded Water:</t>
  </si>
  <si>
    <t>Emergency Spillway:</t>
  </si>
  <si>
    <t>Outfall Location:</t>
  </si>
  <si>
    <r>
      <t>WQ</t>
    </r>
    <r>
      <rPr>
        <vertAlign val="subscript"/>
        <sz val="10"/>
        <color theme="1"/>
        <rFont val="Calibri"/>
        <family val="2"/>
        <scheme val="minor"/>
      </rPr>
      <t>v</t>
    </r>
    <r>
      <rPr>
        <sz val="10"/>
        <color theme="1"/>
        <rFont val="Calibri"/>
        <family val="2"/>
        <scheme val="minor"/>
      </rPr>
      <t>:</t>
    </r>
  </si>
  <si>
    <t xml:space="preserve">Discharge Summary: </t>
  </si>
  <si>
    <t>Max Stage:</t>
  </si>
  <si>
    <t>Velocity:</t>
  </si>
  <si>
    <t>Total Post Q:</t>
  </si>
  <si>
    <t>Form 3D - Bioretention Area
As-Built Certification Form</t>
  </si>
  <si>
    <t xml:space="preserve"> As-built Survey</t>
  </si>
  <si>
    <t xml:space="preserve"> As-built H&amp;H Calculations</t>
  </si>
  <si>
    <t xml:space="preserve"> Photos</t>
  </si>
  <si>
    <t>The developer / owner shall retain the services of a professional land surveyor to:</t>
  </si>
  <si>
    <t>Perform a field survey of the constructed bioretention area; and,</t>
  </si>
  <si>
    <t>Develop an as-built drawing.</t>
  </si>
  <si>
    <t>As-built survey, at a minimum, shall include the following:</t>
  </si>
  <si>
    <t>Site features to include but not limited to roads, rights-of-way, property lines, driveways, buildings, parking</t>
  </si>
  <si>
    <t>Address:</t>
  </si>
  <si>
    <t>areas, fences, retaining walls, dumpster pads, etc.</t>
  </si>
  <si>
    <t>Storm sewers showing pipes, inlets, junction boxes, outlets, outlet protection, and invert elevations</t>
  </si>
  <si>
    <t>Location of the bioretention area, contours, spot elevations, outlet structure, outlet pipe, emergency</t>
  </si>
  <si>
    <t>Design</t>
  </si>
  <si>
    <t>As-Built</t>
  </si>
  <si>
    <t>spillway, and outlet protection</t>
  </si>
  <si>
    <t>Detail of emergency spillway showing elevations and dimensions</t>
  </si>
  <si>
    <t>The developer shall retain the services of a professional engineer to:</t>
  </si>
  <si>
    <t>Use the as-built survey data to complete Form 3D – Bioretention Area As-built Certification Form;</t>
  </si>
  <si>
    <t>Provide ALL required attachments:</t>
  </si>
  <si>
    <t>As-Built Survey Drawing(s)</t>
  </si>
  <si>
    <t>H&amp;H Calculations</t>
  </si>
  <si>
    <t>Photographs</t>
  </si>
  <si>
    <t>Diameter</t>
  </si>
  <si>
    <t>Inv. EL</t>
  </si>
  <si>
    <t>Photographs, at a minimum, shall include the following:</t>
  </si>
  <si>
    <t>General overview of the bioretention area</t>
  </si>
  <si>
    <t>Outlet pipe discharge location and outlet protection</t>
  </si>
  <si>
    <t>Emergency spillway and discharge location</t>
  </si>
  <si>
    <t>Pipes that discharge into the bioretention area</t>
  </si>
  <si>
    <t>Location where the bioretention area discharges into receiving stream, culvert, or channel</t>
  </si>
  <si>
    <t xml:space="preserve"> No Outflow Structure</t>
  </si>
  <si>
    <t>The issuance of a Certificate of Occupancy; and/or,</t>
  </si>
  <si>
    <t>Prior to approval of the Final Plat.</t>
  </si>
  <si>
    <t>Page 1 of 4</t>
  </si>
  <si>
    <t>Drain Time</t>
  </si>
  <si>
    <t xml:space="preserve">Int. Water Storage: </t>
  </si>
  <si>
    <t xml:space="preserve">Ponded Water: </t>
  </si>
  <si>
    <t>E. Spillway Yes/No</t>
  </si>
  <si>
    <t>E. Spillway</t>
  </si>
  <si>
    <t>Material:</t>
  </si>
  <si>
    <t>Shape:</t>
  </si>
  <si>
    <t>Width:</t>
  </si>
  <si>
    <t>Length:</t>
  </si>
  <si>
    <t>Crest EL.:</t>
  </si>
  <si>
    <t>Water Quality Volume (WQv)</t>
  </si>
  <si>
    <t>WQv Required:</t>
  </si>
  <si>
    <t>WQv Provided:</t>
  </si>
  <si>
    <t>Pond Stage-Area-Storage Summary</t>
  </si>
  <si>
    <t>Page 2 of 4</t>
  </si>
  <si>
    <r>
      <t>Pre Q
(ft</t>
    </r>
    <r>
      <rPr>
        <vertAlign val="superscript"/>
        <sz val="9"/>
        <color theme="1"/>
        <rFont val="Calibri"/>
        <family val="2"/>
      </rPr>
      <t>3</t>
    </r>
    <r>
      <rPr>
        <sz val="9"/>
        <color theme="1"/>
        <rFont val="Calibri"/>
        <family val="2"/>
        <scheme val="minor"/>
      </rPr>
      <t>/s)</t>
    </r>
  </si>
  <si>
    <r>
      <t>In Q
(ft</t>
    </r>
    <r>
      <rPr>
        <vertAlign val="superscript"/>
        <sz val="9"/>
        <color theme="1"/>
        <rFont val="Calibri"/>
        <family val="2"/>
      </rPr>
      <t>3</t>
    </r>
    <r>
      <rPr>
        <sz val="9"/>
        <color theme="1"/>
        <rFont val="Calibri"/>
        <family val="2"/>
        <scheme val="minor"/>
      </rPr>
      <t>/s)</t>
    </r>
  </si>
  <si>
    <r>
      <t>Out Q 
(ft</t>
    </r>
    <r>
      <rPr>
        <vertAlign val="superscript"/>
        <sz val="9"/>
        <color theme="1"/>
        <rFont val="Calibri"/>
        <family val="2"/>
      </rPr>
      <t>3</t>
    </r>
    <r>
      <rPr>
        <sz val="9"/>
        <color theme="1"/>
        <rFont val="Calibri"/>
        <family val="2"/>
        <scheme val="minor"/>
      </rPr>
      <t>/s)</t>
    </r>
  </si>
  <si>
    <r>
      <t>Total Post 
Q (ft</t>
    </r>
    <r>
      <rPr>
        <vertAlign val="superscript"/>
        <sz val="9"/>
        <color theme="1"/>
        <rFont val="Calibri"/>
        <family val="2"/>
      </rPr>
      <t>3</t>
    </r>
    <r>
      <rPr>
        <sz val="9"/>
        <color theme="1"/>
        <rFont val="Calibri"/>
        <family val="2"/>
        <scheme val="minor"/>
      </rPr>
      <t>/s)</t>
    </r>
  </si>
  <si>
    <t>Pre Q</t>
  </si>
  <si>
    <t>Pond In Q</t>
  </si>
  <si>
    <t>Owner's Information</t>
  </si>
  <si>
    <t xml:space="preserve">City: </t>
  </si>
  <si>
    <t xml:space="preserve">State: </t>
  </si>
  <si>
    <t xml:space="preserve">Zip Code: </t>
  </si>
  <si>
    <t>Home Owners Association (HOA) Information</t>
  </si>
  <si>
    <t xml:space="preserve"> Not Applicable</t>
  </si>
  <si>
    <t xml:space="preserve">HOA Name: </t>
  </si>
  <si>
    <t>HOA Contact:</t>
  </si>
  <si>
    <t xml:space="preserve">Title: </t>
  </si>
  <si>
    <t>Page 3 of 4</t>
  </si>
  <si>
    <t>By affixing my professional seal and signature on this form, I hereby certify that the bioretention area has been constructed in accordance with the approved design.  I further certify that the drainage areas shown in the approved hydrology and hydraulic (H&amp;H) calculations do in fact drain into the bioretention area and that the post-development runoff mimics pre-development hydrology to the maximum extent practicable (MEP).</t>
  </si>
  <si>
    <t>Company:</t>
  </si>
  <si>
    <t>Email:</t>
  </si>
  <si>
    <t>Phone:</t>
  </si>
  <si>
    <t>Signature:</t>
  </si>
  <si>
    <t>Page 4 of 4</t>
  </si>
  <si>
    <t>Engineering or Building No.:</t>
  </si>
  <si>
    <t>Discharge Summary:</t>
  </si>
  <si>
    <t>Pre Q:</t>
  </si>
  <si>
    <t>Bioretention Area In Q:</t>
  </si>
  <si>
    <r>
      <t xml:space="preserve">Form 4D - Bioretention Area
</t>
    </r>
    <r>
      <rPr>
        <b/>
        <sz val="16"/>
        <color theme="1"/>
        <rFont val="Calibri"/>
        <family val="2"/>
        <scheme val="minor"/>
      </rPr>
      <t>Annual Inspection Form</t>
    </r>
  </si>
  <si>
    <t xml:space="preserve"> Photographs</t>
  </si>
  <si>
    <t xml:space="preserve"> Maintenance Summary</t>
  </si>
  <si>
    <t>The developer/owner shall retain the services of a registered professional to:</t>
  </si>
  <si>
    <t>Inspect the bioretention area to determine:</t>
  </si>
  <si>
    <t>If the bioretention area cotinues to function as it was originally designed; and,</t>
  </si>
  <si>
    <t>Development Information:</t>
  </si>
  <si>
    <t>If any maintenance is required; or,</t>
  </si>
  <si>
    <t xml:space="preserve">Date: </t>
  </si>
  <si>
    <t>If an inspection is needed by a professional engineer.</t>
  </si>
  <si>
    <t xml:space="preserve">BMP ID: </t>
  </si>
  <si>
    <t>Complete Form 4D - Bioretention Area Annual Inspection Form; and,</t>
  </si>
  <si>
    <t xml:space="preserve">Latitude: </t>
  </si>
  <si>
    <t xml:space="preserve">Contact: </t>
  </si>
  <si>
    <t xml:space="preserve">Longitude: </t>
  </si>
  <si>
    <t>Maintenance Summary</t>
  </si>
  <si>
    <t>Inspection Observations</t>
  </si>
  <si>
    <t>by 30 September of each year.</t>
  </si>
  <si>
    <t xml:space="preserve">If maintenance is required to ensure that the bioretention area functions as it was originally designed, </t>
  </si>
  <si>
    <t>Vegetation</t>
  </si>
  <si>
    <t>Pretreatment Area</t>
  </si>
  <si>
    <t>the developer / owner shall submit an updated Form 4D – Bioretention Area Annual Inspection Form when</t>
  </si>
  <si>
    <t>Dead vegetation / plants present?</t>
  </si>
  <si>
    <t>Excessive sediment accumulation?</t>
  </si>
  <si>
    <t>all maintenance activities have been completed.</t>
  </si>
  <si>
    <t>Vegetation / plants need pruning?</t>
  </si>
  <si>
    <t>Trash / debris accumulation?</t>
  </si>
  <si>
    <t>Excessive weeds?</t>
  </si>
  <si>
    <t>Poor vegetation / ground cover?</t>
  </si>
  <si>
    <t>Underdrain Pipe(s)</t>
  </si>
  <si>
    <t>A registered professional shall include:</t>
  </si>
  <si>
    <t>Clogged or obstructed?</t>
  </si>
  <si>
    <t>CESSWI - Certified Erosion, Sediment, and Stormwater Inspector</t>
  </si>
  <si>
    <t>Damaged?</t>
  </si>
  <si>
    <t>CPESC - Certified Professional in Erosion and Sediment Control</t>
  </si>
  <si>
    <t>Outlet Pipe &amp; Headwall</t>
  </si>
  <si>
    <t>CPMSM - Certified Professional in Municipal Stormwater Management</t>
  </si>
  <si>
    <t>CPSWQ - Certified Professional in Stormwater Quality</t>
  </si>
  <si>
    <t>PE - Professional Engineer</t>
  </si>
  <si>
    <t>QCI - Qualified Credentialed Inspector</t>
  </si>
  <si>
    <t>Excessive trash accumulation?</t>
  </si>
  <si>
    <t>Suspect illicit discharge present?</t>
  </si>
  <si>
    <t>Ponded water?</t>
  </si>
  <si>
    <t>Inadequate mulch thickness?</t>
  </si>
  <si>
    <t xml:space="preserve">Have Additional inspections been performed? </t>
  </si>
  <si>
    <t xml:space="preserve"> Documentation attached</t>
  </si>
  <si>
    <t xml:space="preserve">Has vegetation plan been updated? </t>
  </si>
  <si>
    <t xml:space="preserve"> Updated vegetation plan attached</t>
  </si>
  <si>
    <t xml:space="preserve">Has maintenance plan been updated? </t>
  </si>
  <si>
    <t xml:space="preserve"> Updated maintenance plan attached</t>
  </si>
  <si>
    <t>Follow-up Actions</t>
  </si>
  <si>
    <t xml:space="preserve"> No follow-up actions are required</t>
  </si>
  <si>
    <t xml:space="preserve"> Deficiencies noted and maintenance required</t>
  </si>
  <si>
    <t>Maintenance Needed</t>
  </si>
  <si>
    <t xml:space="preserve"> Replace Plants</t>
  </si>
  <si>
    <t xml:space="preserve"> Clean</t>
  </si>
  <si>
    <t xml:space="preserve"> Unclog / Clean</t>
  </si>
  <si>
    <t xml:space="preserve"> Prune</t>
  </si>
  <si>
    <t xml:space="preserve"> Repair</t>
  </si>
  <si>
    <t xml:space="preserve"> Remove Weeds</t>
  </si>
  <si>
    <t xml:space="preserve"> Remove sediment</t>
  </si>
  <si>
    <t xml:space="preserve"> bags</t>
  </si>
  <si>
    <t xml:space="preserve"> tons</t>
  </si>
  <si>
    <t xml:space="preserve"> Remove trash / debris</t>
  </si>
  <si>
    <t xml:space="preserve"> cy</t>
  </si>
  <si>
    <t xml:space="preserve"> Repair vegetation / ground cover</t>
  </si>
  <si>
    <t xml:space="preserve"> Remove trash</t>
  </si>
  <si>
    <t xml:space="preserve"> Repair mulch</t>
  </si>
  <si>
    <t>Registered Professional Certification</t>
  </si>
  <si>
    <t>By affixing my signature on this form, I hereby certify that the bioretention area:</t>
  </si>
  <si>
    <t>Requires the above described maintenance in order to function as it was designed.  Upon completion of the required maintenance activities, I shall reinspect the bioretention area and provide a supplemental Annual Inspection Form.</t>
  </si>
  <si>
    <t>Requires a more detailed follow-up inspection by a professional engineer.</t>
  </si>
  <si>
    <t>Professional Registration:</t>
  </si>
  <si>
    <t>Registration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</si>
</sst>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409]d\-mmm\-yy;@"/>
    <numFmt numFmtId="165" formatCode="0.000000"/>
    <numFmt numFmtId="166" formatCode="0."/>
    <numFmt numFmtId="167" formatCode="#,##0.000000"/>
    <numFmt numFmtId="168" formatCode="[$-409]d\ mmmm\ yyyy;@"/>
    <numFmt numFmtId="169" formatCode="[$-409]dd\ mmmm\ yyyy;@"/>
    <numFmt numFmtId="170" formatCode="[&lt;=9999999]###\-####;\(###\)\ ###\-####"/>
    <numFmt numFmtId="171" formatCode="\-0.000000"/>
  </numFmts>
  <fonts count="31" x14ac:knownFonts="1">
    <font>
      <sz val="11"/>
      <color theme="1"/>
      <name val="Calibri"/>
      <family val="2"/>
      <scheme val="minor"/>
    </font>
    <font>
      <b/>
      <u/>
      <sz val="12"/>
      <color theme="1"/>
      <name val="Calibri"/>
      <family val="2"/>
      <scheme val="minor"/>
    </font>
    <font>
      <b/>
      <sz val="18"/>
      <color theme="1"/>
      <name val="Calibri"/>
      <family val="2"/>
      <scheme val="minor"/>
    </font>
    <font>
      <sz val="10"/>
      <color theme="1"/>
      <name val="Calibri"/>
      <family val="2"/>
      <scheme val="minor"/>
    </font>
    <font>
      <vertAlign val="subscript"/>
      <sz val="10"/>
      <color theme="1"/>
      <name val="Calibri"/>
      <family val="2"/>
    </font>
    <font>
      <b/>
      <sz val="10"/>
      <color theme="1"/>
      <name val="Calibri"/>
      <family val="2"/>
      <scheme val="minor"/>
    </font>
    <font>
      <vertAlign val="superscript"/>
      <sz val="10"/>
      <color theme="1"/>
      <name val="Calibri"/>
      <family val="2"/>
    </font>
    <font>
      <vertAlign val="superscript"/>
      <sz val="8"/>
      <color theme="1"/>
      <name val="Calibri"/>
      <family val="2"/>
    </font>
    <font>
      <u/>
      <sz val="10"/>
      <color theme="1"/>
      <name val="Calibri"/>
      <family val="2"/>
      <scheme val="minor"/>
    </font>
    <font>
      <b/>
      <sz val="12"/>
      <color theme="1"/>
      <name val="Calibri"/>
      <family val="2"/>
      <scheme val="minor"/>
    </font>
    <font>
      <vertAlign val="subscript"/>
      <sz val="15"/>
      <color theme="1"/>
      <name val="Calibri"/>
      <family val="2"/>
    </font>
    <font>
      <u/>
      <sz val="11"/>
      <color theme="10"/>
      <name val="Calibri"/>
      <family val="2"/>
      <scheme val="minor"/>
    </font>
    <font>
      <b/>
      <u/>
      <sz val="10"/>
      <color theme="1"/>
      <name val="Calibri"/>
      <family val="2"/>
      <scheme val="minor"/>
    </font>
    <font>
      <vertAlign val="subscript"/>
      <sz val="11"/>
      <color theme="1"/>
      <name val="Calibri"/>
      <family val="2"/>
      <scheme val="minor"/>
    </font>
    <font>
      <b/>
      <u/>
      <sz val="16"/>
      <color theme="1"/>
      <name val="Calibri"/>
      <family val="2"/>
      <scheme val="minor"/>
    </font>
    <font>
      <sz val="12"/>
      <color theme="1"/>
      <name val="Calibri"/>
      <family val="2"/>
      <scheme val="minor"/>
    </font>
    <font>
      <u/>
      <sz val="12"/>
      <color theme="1"/>
      <name val="Calibri"/>
      <family val="2"/>
      <scheme val="minor"/>
    </font>
    <font>
      <sz val="11"/>
      <color theme="1"/>
      <name val="Calibri"/>
      <family val="2"/>
    </font>
    <font>
      <sz val="9"/>
      <color theme="1"/>
      <name val="Calibri"/>
      <family val="2"/>
      <scheme val="minor"/>
    </font>
    <font>
      <vertAlign val="superscript"/>
      <sz val="9"/>
      <color theme="1"/>
      <name val="Calibri"/>
      <family val="2"/>
    </font>
    <font>
      <vertAlign val="subscript"/>
      <sz val="10"/>
      <color theme="1"/>
      <name val="Calibri"/>
      <family val="2"/>
      <scheme val="minor"/>
    </font>
    <font>
      <u/>
      <sz val="10"/>
      <color theme="10"/>
      <name val="Calibri"/>
      <family val="2"/>
      <scheme val="minor"/>
    </font>
    <font>
      <b/>
      <sz val="16"/>
      <color theme="1"/>
      <name val="Calibri"/>
      <family val="2"/>
      <scheme val="minor"/>
    </font>
    <font>
      <sz val="14"/>
      <color theme="1"/>
      <name val="Calibri"/>
      <family val="2"/>
      <scheme val="minor"/>
    </font>
    <font>
      <vertAlign val="superscript"/>
      <sz val="10"/>
      <color theme="1"/>
      <name val="Calibri"/>
      <family val="2"/>
      <scheme val="minor"/>
    </font>
    <font>
      <sz val="8"/>
      <name val="Calibri"/>
      <family val="2"/>
      <scheme val="minor"/>
    </font>
    <font>
      <sz val="10"/>
      <color theme="1"/>
      <name val="Calibri"/>
      <family val="2"/>
    </font>
    <font>
      <sz val="9"/>
      <color indexed="81"/>
      <name val="Tahoma"/>
      <family val="2"/>
    </font>
    <font>
      <b/>
      <sz val="9"/>
      <color indexed="81"/>
      <name val="Tahoma"/>
      <family val="2"/>
    </font>
    <font>
      <vertAlign val="superscript"/>
      <sz val="10.8"/>
      <color theme="1"/>
      <name val="Calibri"/>
      <family val="2"/>
    </font>
    <font>
      <b/>
      <sz val="11"/>
      <color theme="1"/>
      <name val="Calibri"/>
      <family val="2"/>
      <scheme val="minor"/>
    </font>
  </fonts>
  <fills count="8">
    <fill>
      <patternFill patternType="none"/>
    </fill>
    <fill>
      <patternFill patternType="gray125"/>
    </fill>
    <fill>
      <patternFill patternType="solid">
        <fgColor theme="7" tint="0.59996337778862885"/>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6795556505021"/>
        <bgColor indexed="64"/>
      </patternFill>
    </fill>
    <fill>
      <patternFill patternType="solid">
        <fgColor rgb="FFFFFFCC"/>
        <bgColor indexed="64"/>
      </patternFill>
    </fill>
  </fills>
  <borders count="1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style="medium">
        <color auto="1"/>
      </right>
      <top/>
      <bottom/>
      <diagonal/>
    </border>
  </borders>
  <cellStyleXfs count="2">
    <xf numFmtId="0" fontId="0" fillId="0" borderId="0"/>
    <xf numFmtId="0" fontId="11" fillId="0" borderId="0" applyNumberFormat="0" applyFill="0" applyBorder="0" applyAlignment="0" applyProtection="0"/>
  </cellStyleXfs>
  <cellXfs count="228">
    <xf numFmtId="0" fontId="0" fillId="0" borderId="0" xfId="0"/>
    <xf numFmtId="0" fontId="1" fillId="0" borderId="0" xfId="0" applyFont="1" applyAlignment="1">
      <alignment vertical="center"/>
    </xf>
    <xf numFmtId="0" fontId="5" fillId="0" borderId="0" xfId="0" applyFont="1" applyAlignment="1">
      <alignment vertical="center" wrapText="1"/>
    </xf>
    <xf numFmtId="0" fontId="9" fillId="0" borderId="0" xfId="0" applyFont="1" applyAlignment="1">
      <alignment vertical="center"/>
    </xf>
    <xf numFmtId="4" fontId="3" fillId="0" borderId="0" xfId="0" applyNumberFormat="1" applyFont="1" applyAlignment="1" applyProtection="1">
      <alignment vertical="center"/>
      <protection hidden="1"/>
    </xf>
    <xf numFmtId="3" fontId="3" fillId="0" borderId="0" xfId="0" applyNumberFormat="1" applyFont="1" applyAlignment="1" applyProtection="1">
      <alignment vertical="center"/>
      <protection hidden="1"/>
    </xf>
    <xf numFmtId="0" fontId="3" fillId="4" borderId="0" xfId="0" applyFont="1" applyFill="1" applyAlignment="1">
      <alignment vertical="center"/>
    </xf>
    <xf numFmtId="0" fontId="3" fillId="4" borderId="0" xfId="0" applyFont="1" applyFill="1" applyAlignment="1">
      <alignment horizontal="right" vertical="center"/>
    </xf>
    <xf numFmtId="0" fontId="3" fillId="3" borderId="0" xfId="0" applyFont="1" applyFill="1" applyAlignment="1">
      <alignment vertical="center"/>
    </xf>
    <xf numFmtId="0" fontId="3" fillId="0" borderId="0" xfId="0" applyFont="1" applyAlignment="1">
      <alignment horizontal="left" vertical="center"/>
    </xf>
    <xf numFmtId="0" fontId="3" fillId="3" borderId="0" xfId="0" applyFont="1" applyFill="1" applyAlignment="1">
      <alignment horizontal="left" vertical="center"/>
    </xf>
    <xf numFmtId="0" fontId="3" fillId="6" borderId="0" xfId="0" applyFont="1" applyFill="1" applyAlignment="1">
      <alignment vertical="center"/>
    </xf>
    <xf numFmtId="166" fontId="15" fillId="0" borderId="0" xfId="0" applyNumberFormat="1" applyFont="1" applyAlignment="1">
      <alignment horizontal="center" vertical="center"/>
    </xf>
    <xf numFmtId="0" fontId="15" fillId="0" borderId="0" xfId="0" applyFont="1" applyAlignment="1">
      <alignment vertical="center"/>
    </xf>
    <xf numFmtId="0" fontId="15" fillId="0" borderId="1" xfId="0" applyFont="1" applyBorder="1" applyAlignment="1">
      <alignment horizontal="center" vertical="center"/>
    </xf>
    <xf numFmtId="4" fontId="15" fillId="0" borderId="1" xfId="0" applyNumberFormat="1" applyFont="1" applyBorder="1" applyAlignment="1">
      <alignment vertical="center"/>
    </xf>
    <xf numFmtId="0" fontId="16" fillId="2" borderId="1" xfId="0" applyFont="1" applyFill="1" applyBorder="1" applyAlignment="1">
      <alignment vertical="center"/>
    </xf>
    <xf numFmtId="0" fontId="15" fillId="5" borderId="1" xfId="0" applyFont="1" applyFill="1" applyBorder="1" applyAlignment="1">
      <alignment vertical="center"/>
    </xf>
    <xf numFmtId="0" fontId="9" fillId="0" borderId="0" xfId="0" applyFont="1" applyAlignment="1">
      <alignment horizontal="left" vertical="center"/>
    </xf>
    <xf numFmtId="0" fontId="3" fillId="0" borderId="11" xfId="0" applyFont="1" applyBorder="1" applyAlignment="1">
      <alignment horizontal="center" vertical="center"/>
    </xf>
    <xf numFmtId="0" fontId="3" fillId="0" borderId="11" xfId="0" applyFont="1" applyBorder="1" applyAlignment="1" applyProtection="1">
      <alignment horizontal="center" vertical="center"/>
      <protection locked="0"/>
    </xf>
    <xf numFmtId="0" fontId="3" fillId="6" borderId="0" xfId="0" applyFont="1" applyFill="1" applyAlignment="1">
      <alignment horizontal="center" vertical="center"/>
    </xf>
    <xf numFmtId="166" fontId="3" fillId="0" borderId="0" xfId="0" applyNumberFormat="1" applyFont="1" applyAlignment="1">
      <alignment horizontal="center" vertical="center"/>
    </xf>
    <xf numFmtId="0" fontId="2" fillId="0" borderId="0" xfId="0" applyFont="1" applyAlignment="1">
      <alignment vertical="center" wrapText="1"/>
    </xf>
    <xf numFmtId="0" fontId="3" fillId="3" borderId="5" xfId="0" applyFont="1" applyFill="1" applyBorder="1" applyAlignment="1">
      <alignment vertical="center"/>
    </xf>
    <xf numFmtId="0" fontId="1" fillId="3" borderId="3" xfId="0" applyFont="1" applyFill="1" applyBorder="1" applyAlignment="1">
      <alignment vertical="center"/>
    </xf>
    <xf numFmtId="0" fontId="3" fillId="3" borderId="3"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xf>
    <xf numFmtId="0" fontId="3" fillId="3" borderId="0" xfId="0" applyFont="1" applyFill="1" applyAlignment="1">
      <alignment horizontal="right" vertical="center"/>
    </xf>
    <xf numFmtId="0" fontId="3" fillId="3" borderId="8" xfId="0" applyFont="1" applyFill="1" applyBorder="1" applyAlignment="1">
      <alignment vertical="center"/>
    </xf>
    <xf numFmtId="0" fontId="3" fillId="3" borderId="11" xfId="0" applyFont="1" applyFill="1" applyBorder="1" applyAlignment="1">
      <alignment vertical="center"/>
    </xf>
    <xf numFmtId="166" fontId="0" fillId="0" borderId="0" xfId="0" applyNumberFormat="1" applyAlignment="1">
      <alignment horizontal="center" vertical="center"/>
    </xf>
    <xf numFmtId="0" fontId="0" fillId="0" borderId="0" xfId="0" applyAlignment="1">
      <alignment vertical="center"/>
    </xf>
    <xf numFmtId="0" fontId="3" fillId="3" borderId="9" xfId="0" applyFont="1" applyFill="1" applyBorder="1" applyAlignment="1">
      <alignment vertical="center"/>
    </xf>
    <xf numFmtId="0" fontId="3" fillId="3" borderId="10" xfId="0" applyFont="1" applyFill="1" applyBorder="1" applyAlignment="1">
      <alignment vertical="center"/>
    </xf>
    <xf numFmtId="0" fontId="3" fillId="0" borderId="0" xfId="0" applyFont="1" applyAlignment="1">
      <alignment vertical="center"/>
    </xf>
    <xf numFmtId="2" fontId="3" fillId="0" borderId="0" xfId="0" applyNumberFormat="1" applyFont="1" applyAlignment="1">
      <alignment vertical="center"/>
    </xf>
    <xf numFmtId="0" fontId="3" fillId="0" borderId="0" xfId="0" applyFont="1" applyAlignment="1">
      <alignment horizontal="right"/>
    </xf>
    <xf numFmtId="0" fontId="12" fillId="0" borderId="0" xfId="0" applyFont="1" applyAlignment="1">
      <alignment vertical="center"/>
    </xf>
    <xf numFmtId="165" fontId="3" fillId="0" borderId="0" xfId="0" applyNumberFormat="1" applyFont="1" applyAlignment="1">
      <alignment vertical="center"/>
    </xf>
    <xf numFmtId="3" fontId="3" fillId="0" borderId="0" xfId="0" applyNumberFormat="1" applyFont="1" applyAlignment="1">
      <alignment vertical="center"/>
    </xf>
    <xf numFmtId="4" fontId="3" fillId="0" borderId="0" xfId="0" applyNumberFormat="1" applyFont="1" applyAlignment="1">
      <alignment vertical="center"/>
    </xf>
    <xf numFmtId="0" fontId="3" fillId="0" borderId="0" xfId="0" applyFont="1" applyAlignment="1">
      <alignment horizontal="right" vertical="center" indent="1"/>
    </xf>
    <xf numFmtId="3" fontId="3" fillId="0" borderId="0" xfId="0" applyNumberFormat="1" applyFont="1" applyAlignment="1">
      <alignment horizontal="right" vertical="center"/>
    </xf>
    <xf numFmtId="0" fontId="11" fillId="0" borderId="0" xfId="1" applyBorder="1" applyAlignment="1" applyProtection="1">
      <alignment horizontal="left" vertical="center"/>
    </xf>
    <xf numFmtId="0" fontId="5" fillId="4" borderId="5" xfId="0" applyFont="1" applyFill="1" applyBorder="1" applyAlignment="1">
      <alignment vertical="center"/>
    </xf>
    <xf numFmtId="0" fontId="3" fillId="4" borderId="3" xfId="0" applyFont="1" applyFill="1" applyBorder="1" applyAlignment="1">
      <alignment vertical="center"/>
    </xf>
    <xf numFmtId="0" fontId="3" fillId="4" borderId="6" xfId="0" applyFont="1" applyFill="1" applyBorder="1" applyAlignment="1">
      <alignment vertical="center"/>
    </xf>
    <xf numFmtId="0" fontId="3" fillId="4" borderId="7" xfId="0" applyFont="1" applyFill="1" applyBorder="1" applyAlignment="1">
      <alignment vertical="center"/>
    </xf>
    <xf numFmtId="0" fontId="12" fillId="4" borderId="0" xfId="0" applyFont="1" applyFill="1" applyAlignment="1">
      <alignment horizontal="right" vertical="center"/>
    </xf>
    <xf numFmtId="0" fontId="12" fillId="4" borderId="0" xfId="0" applyFont="1" applyFill="1" applyAlignment="1">
      <alignment vertical="center"/>
    </xf>
    <xf numFmtId="0" fontId="3" fillId="4" borderId="8" xfId="0" applyFont="1" applyFill="1" applyBorder="1" applyAlignment="1">
      <alignment vertical="center"/>
    </xf>
    <xf numFmtId="0" fontId="3" fillId="4" borderId="9" xfId="0" applyFont="1" applyFill="1" applyBorder="1" applyAlignment="1">
      <alignment vertical="center"/>
    </xf>
    <xf numFmtId="0" fontId="3" fillId="4" borderId="1" xfId="0" applyFont="1" applyFill="1" applyBorder="1" applyAlignment="1">
      <alignment vertical="center"/>
    </xf>
    <xf numFmtId="0" fontId="3" fillId="4" borderId="1" xfId="0" applyFont="1" applyFill="1" applyBorder="1" applyAlignment="1">
      <alignment horizontal="right" vertical="center"/>
    </xf>
    <xf numFmtId="0" fontId="3" fillId="4" borderId="10" xfId="0" applyFont="1" applyFill="1" applyBorder="1" applyAlignment="1">
      <alignment vertical="center"/>
    </xf>
    <xf numFmtId="166" fontId="14" fillId="0" borderId="0" xfId="0" applyNumberFormat="1" applyFont="1" applyAlignment="1">
      <alignment vertical="center"/>
    </xf>
    <xf numFmtId="0" fontId="3" fillId="6" borderId="0" xfId="0" applyFont="1" applyFill="1" applyAlignment="1">
      <alignment horizontal="left" vertical="center"/>
    </xf>
    <xf numFmtId="0" fontId="15" fillId="0" borderId="0" xfId="0" applyFont="1" applyAlignment="1">
      <alignment vertical="center" wrapText="1"/>
    </xf>
    <xf numFmtId="0" fontId="3" fillId="3" borderId="1" xfId="0" applyFont="1" applyFill="1" applyBorder="1" applyAlignment="1">
      <alignment vertical="center"/>
    </xf>
    <xf numFmtId="0" fontId="3" fillId="0" borderId="0" xfId="0" applyFont="1" applyAlignment="1">
      <alignment vertical="top" wrapText="1"/>
    </xf>
    <xf numFmtId="0" fontId="1" fillId="0" borderId="0" xfId="0" applyFont="1" applyAlignment="1">
      <alignment horizontal="left" vertical="center"/>
    </xf>
    <xf numFmtId="0" fontId="15" fillId="0" borderId="11" xfId="0" applyFont="1" applyBorder="1" applyAlignment="1" applyProtection="1">
      <alignment horizontal="center" vertical="center"/>
      <protection locked="0"/>
    </xf>
    <xf numFmtId="0" fontId="5" fillId="4" borderId="3" xfId="0" applyFont="1" applyFill="1" applyBorder="1" applyAlignment="1">
      <alignment vertical="center"/>
    </xf>
    <xf numFmtId="165" fontId="3" fillId="0" borderId="0" xfId="0" applyNumberFormat="1" applyFont="1" applyAlignment="1" applyProtection="1">
      <alignment vertical="center"/>
      <protection hidden="1"/>
    </xf>
    <xf numFmtId="0" fontId="3" fillId="3" borderId="1" xfId="0" applyFont="1" applyFill="1" applyBorder="1" applyAlignment="1">
      <alignment horizontal="right" vertical="center"/>
    </xf>
    <xf numFmtId="0" fontId="14" fillId="0" borderId="0" xfId="0" applyFont="1" applyAlignment="1">
      <alignment vertical="center"/>
    </xf>
    <xf numFmtId="0" fontId="17" fillId="0" borderId="0" xfId="0" applyFont="1" applyAlignment="1">
      <alignment horizontal="center" vertical="center"/>
    </xf>
    <xf numFmtId="0" fontId="0" fillId="0" borderId="0" xfId="0" applyAlignment="1">
      <alignment vertical="top" wrapText="1"/>
    </xf>
    <xf numFmtId="0" fontId="0" fillId="0" borderId="0" xfId="0" applyAlignment="1">
      <alignment vertical="top"/>
    </xf>
    <xf numFmtId="0" fontId="3" fillId="0" borderId="3" xfId="0" applyFont="1" applyBorder="1" applyAlignment="1">
      <alignment vertical="center"/>
    </xf>
    <xf numFmtId="0" fontId="23" fillId="0" borderId="11" xfId="0" applyFont="1" applyBorder="1" applyAlignment="1" applyProtection="1">
      <alignment horizontal="center" vertical="center"/>
      <protection locked="0"/>
    </xf>
    <xf numFmtId="0" fontId="11" fillId="0" borderId="0" xfId="1" applyBorder="1" applyAlignment="1" applyProtection="1">
      <alignment vertical="center"/>
    </xf>
    <xf numFmtId="166" fontId="3" fillId="0" borderId="0" xfId="0" applyNumberFormat="1" applyFont="1" applyAlignment="1">
      <alignment vertical="center"/>
    </xf>
    <xf numFmtId="0" fontId="8" fillId="3" borderId="0" xfId="0" applyFont="1" applyFill="1" applyAlignment="1">
      <alignment vertical="center"/>
    </xf>
    <xf numFmtId="0" fontId="2" fillId="6" borderId="0" xfId="0" applyFont="1" applyFill="1" applyAlignment="1">
      <alignment vertical="center" wrapText="1"/>
    </xf>
    <xf numFmtId="0" fontId="2" fillId="0" borderId="0" xfId="0" applyFont="1" applyAlignment="1">
      <alignment vertical="center"/>
    </xf>
    <xf numFmtId="0" fontId="3" fillId="3" borderId="11" xfId="0" applyFont="1" applyFill="1" applyBorder="1" applyAlignment="1">
      <alignment horizontal="center" vertical="center"/>
    </xf>
    <xf numFmtId="0" fontId="3" fillId="3" borderId="0" xfId="0" applyFont="1" applyFill="1" applyAlignment="1">
      <alignment horizontal="center" vertical="center"/>
    </xf>
    <xf numFmtId="0" fontId="3" fillId="6" borderId="0" xfId="0" applyFont="1" applyFill="1" applyAlignment="1">
      <alignment horizontal="right" vertical="center"/>
    </xf>
    <xf numFmtId="0" fontId="1" fillId="6" borderId="0" xfId="0" applyFont="1" applyFill="1" applyAlignment="1">
      <alignment vertical="center"/>
    </xf>
    <xf numFmtId="1" fontId="3" fillId="0" borderId="0" xfId="0" applyNumberFormat="1" applyFont="1" applyAlignment="1">
      <alignment vertical="center"/>
    </xf>
    <xf numFmtId="1" fontId="3" fillId="6" borderId="0" xfId="0" applyNumberFormat="1" applyFont="1" applyFill="1" applyAlignment="1">
      <alignment vertical="center"/>
    </xf>
    <xf numFmtId="3" fontId="3" fillId="0" borderId="3" xfId="0" applyNumberFormat="1" applyFont="1" applyBorder="1" applyAlignment="1">
      <alignment horizontal="right" vertical="center"/>
    </xf>
    <xf numFmtId="0" fontId="8" fillId="0" borderId="0" xfId="0" applyFont="1" applyAlignment="1">
      <alignment vertical="center"/>
    </xf>
    <xf numFmtId="0" fontId="23" fillId="3" borderId="11" xfId="0" applyFont="1" applyFill="1" applyBorder="1" applyAlignment="1">
      <alignment horizontal="center" vertical="center"/>
    </xf>
    <xf numFmtId="166" fontId="0" fillId="0" borderId="0" xfId="0" applyNumberFormat="1" applyAlignment="1">
      <alignment horizontal="center" vertical="top"/>
    </xf>
    <xf numFmtId="0" fontId="0" fillId="0" borderId="0" xfId="0" applyAlignment="1">
      <alignment horizontal="left" vertical="top" wrapText="1"/>
    </xf>
    <xf numFmtId="0" fontId="0" fillId="6" borderId="0" xfId="0" applyFill="1" applyAlignment="1">
      <alignment vertical="center"/>
    </xf>
    <xf numFmtId="0" fontId="3" fillId="0" borderId="3" xfId="0" applyFont="1" applyBorder="1" applyAlignment="1">
      <alignment horizontal="center" vertical="center"/>
    </xf>
    <xf numFmtId="0" fontId="0" fillId="0" borderId="0" xfId="0" applyAlignment="1">
      <alignment horizontal="center" vertical="top" wrapText="1"/>
    </xf>
    <xf numFmtId="0" fontId="3" fillId="0" borderId="13" xfId="0" applyFont="1" applyBorder="1" applyAlignment="1">
      <alignment vertical="center"/>
    </xf>
    <xf numFmtId="2" fontId="3" fillId="0" borderId="3" xfId="0" applyNumberFormat="1" applyFont="1" applyBorder="1" applyAlignment="1">
      <alignment horizontal="right" vertical="center"/>
    </xf>
    <xf numFmtId="0" fontId="0" fillId="0" borderId="0" xfId="0" applyAlignment="1">
      <alignment horizontal="right" vertical="center"/>
    </xf>
    <xf numFmtId="0" fontId="3" fillId="0" borderId="1" xfId="0" applyFont="1" applyBorder="1" applyAlignment="1">
      <alignment vertical="center"/>
    </xf>
    <xf numFmtId="0" fontId="3" fillId="4" borderId="0" xfId="0" applyFont="1" applyFill="1" applyAlignment="1">
      <alignment horizontal="left" vertical="center"/>
    </xf>
    <xf numFmtId="0" fontId="0" fillId="0" borderId="0" xfId="0" applyAlignment="1">
      <alignment horizontal="center"/>
    </xf>
    <xf numFmtId="2" fontId="0" fillId="0" borderId="0" xfId="0" applyNumberFormat="1"/>
    <xf numFmtId="2" fontId="0" fillId="0" borderId="0" xfId="0" applyNumberFormat="1" applyAlignment="1">
      <alignment vertical="center"/>
    </xf>
    <xf numFmtId="0" fontId="0" fillId="0" borderId="0" xfId="0" applyAlignment="1">
      <alignment horizontal="right"/>
    </xf>
    <xf numFmtId="0" fontId="0" fillId="7" borderId="12" xfId="0" applyFill="1" applyBorder="1"/>
    <xf numFmtId="169" fontId="0" fillId="0" borderId="0" xfId="0" quotePrefix="1" applyNumberFormat="1"/>
    <xf numFmtId="169" fontId="0" fillId="0" borderId="0" xfId="0" applyNumberFormat="1"/>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lignment horizontal="left" vertical="top"/>
    </xf>
    <xf numFmtId="168" fontId="0" fillId="7" borderId="12" xfId="0" applyNumberFormat="1" applyFill="1" applyBorder="1"/>
    <xf numFmtId="0" fontId="3" fillId="0" borderId="0" xfId="0" applyFont="1"/>
    <xf numFmtId="166" fontId="3" fillId="0" borderId="0" xfId="0" applyNumberFormat="1" applyFont="1" applyAlignment="1">
      <alignment horizontal="center" vertical="top"/>
    </xf>
    <xf numFmtId="166" fontId="3" fillId="0" borderId="0" xfId="0" applyNumberFormat="1" applyFont="1" applyAlignment="1">
      <alignment horizontal="left" vertical="top"/>
    </xf>
    <xf numFmtId="0" fontId="3" fillId="0" borderId="0" xfId="0" applyFont="1" applyAlignment="1">
      <alignment horizontal="center" vertical="top" wrapText="1"/>
    </xf>
    <xf numFmtId="0" fontId="26" fillId="0" borderId="0" xfId="0" applyFont="1" applyAlignment="1">
      <alignment horizontal="center" vertical="center"/>
    </xf>
    <xf numFmtId="166" fontId="0" fillId="0" borderId="0" xfId="0" applyNumberFormat="1" applyAlignment="1">
      <alignment vertical="top"/>
    </xf>
    <xf numFmtId="166" fontId="3" fillId="0" borderId="0" xfId="0" applyNumberFormat="1" applyFont="1" applyAlignment="1">
      <alignment vertical="top"/>
    </xf>
    <xf numFmtId="0" fontId="3" fillId="6" borderId="11" xfId="0" applyFont="1" applyFill="1" applyBorder="1" applyAlignment="1">
      <alignment vertical="center"/>
    </xf>
    <xf numFmtId="0" fontId="3" fillId="6" borderId="11" xfId="0" applyFont="1" applyFill="1" applyBorder="1" applyAlignment="1">
      <alignment horizontal="center" vertical="center"/>
    </xf>
    <xf numFmtId="0" fontId="3" fillId="6" borderId="3" xfId="0" applyFont="1" applyFill="1" applyBorder="1" applyAlignment="1">
      <alignment horizontal="center" vertical="center"/>
    </xf>
    <xf numFmtId="0" fontId="9" fillId="6" borderId="0" xfId="0" applyFont="1" applyFill="1" applyAlignment="1">
      <alignment horizontal="center" vertical="center"/>
    </xf>
    <xf numFmtId="0" fontId="5" fillId="4" borderId="0" xfId="0" applyFont="1" applyFill="1" applyAlignment="1">
      <alignment horizontal="right" vertical="center"/>
    </xf>
    <xf numFmtId="3" fontId="3" fillId="6" borderId="11" xfId="0" applyNumberFormat="1" applyFont="1" applyFill="1" applyBorder="1" applyAlignment="1">
      <alignment horizontal="center" vertical="center"/>
    </xf>
    <xf numFmtId="1" fontId="3" fillId="6" borderId="11" xfId="0" applyNumberFormat="1" applyFont="1" applyFill="1" applyBorder="1" applyAlignment="1">
      <alignment horizontal="center" vertical="center"/>
    </xf>
    <xf numFmtId="2" fontId="3" fillId="6" borderId="11" xfId="0" applyNumberFormat="1" applyFont="1" applyFill="1" applyBorder="1" applyAlignment="1">
      <alignment horizontal="center" vertical="center"/>
    </xf>
    <xf numFmtId="3" fontId="3" fillId="6" borderId="5" xfId="0" applyNumberFormat="1" applyFont="1" applyFill="1" applyBorder="1" applyAlignment="1">
      <alignment horizontal="center" vertical="center"/>
    </xf>
    <xf numFmtId="0" fontId="9" fillId="6" borderId="0" xfId="0" applyFont="1" applyFill="1" applyAlignment="1">
      <alignment horizontal="right" vertical="center"/>
    </xf>
    <xf numFmtId="0" fontId="30" fillId="0" borderId="0" xfId="0" applyFont="1"/>
    <xf numFmtId="0" fontId="30" fillId="0" borderId="0" xfId="0" applyFont="1" applyAlignment="1">
      <alignment horizontal="center"/>
    </xf>
    <xf numFmtId="0" fontId="15" fillId="0" borderId="0" xfId="0" applyFont="1" applyAlignment="1">
      <alignment horizontal="left" vertical="center" wrapText="1"/>
    </xf>
    <xf numFmtId="0" fontId="3" fillId="0" borderId="0" xfId="0" applyFont="1" applyAlignment="1">
      <alignment horizontal="center" vertical="center"/>
    </xf>
    <xf numFmtId="2" fontId="3" fillId="0" borderId="0" xfId="0" applyNumberFormat="1" applyFont="1" applyAlignment="1">
      <alignment horizontal="right" vertical="center"/>
    </xf>
    <xf numFmtId="0" fontId="2" fillId="0" borderId="0" xfId="0" applyFont="1" applyAlignment="1">
      <alignment horizontal="right" vertical="center" wrapText="1"/>
    </xf>
    <xf numFmtId="0" fontId="3" fillId="0" borderId="0" xfId="0" applyFont="1" applyAlignment="1">
      <alignment horizontal="center" vertical="center" wrapText="1"/>
    </xf>
    <xf numFmtId="0" fontId="18" fillId="0" borderId="0" xfId="0" applyFont="1" applyAlignment="1">
      <alignment horizontal="center" vertical="center" wrapText="1"/>
    </xf>
    <xf numFmtId="0" fontId="3" fillId="0" borderId="0" xfId="0" applyFont="1" applyAlignment="1">
      <alignment horizontal="left" vertical="top" wrapText="1"/>
    </xf>
    <xf numFmtId="0" fontId="8" fillId="3" borderId="1" xfId="0" applyFont="1" applyFill="1" applyBorder="1" applyAlignment="1">
      <alignment vertical="center"/>
    </xf>
    <xf numFmtId="0" fontId="3" fillId="0" borderId="0" xfId="0" applyFont="1" applyAlignment="1">
      <alignment horizontal="right" vertical="center"/>
    </xf>
    <xf numFmtId="0" fontId="15" fillId="0" borderId="0" xfId="0" applyFont="1" applyAlignment="1">
      <alignment horizontal="left" vertical="top" wrapText="1"/>
    </xf>
    <xf numFmtId="0" fontId="15" fillId="0" borderId="0" xfId="0" applyFont="1" applyAlignment="1">
      <alignment horizontal="left" vertical="center" wrapText="1"/>
    </xf>
    <xf numFmtId="168" fontId="18" fillId="0" borderId="0" xfId="0" applyNumberFormat="1" applyFont="1" applyAlignment="1">
      <alignment horizontal="left" vertical="center"/>
    </xf>
    <xf numFmtId="0" fontId="3" fillId="0" borderId="0" xfId="0" applyFont="1" applyAlignment="1">
      <alignment horizontal="center" vertical="center"/>
    </xf>
    <xf numFmtId="0" fontId="3" fillId="0" borderId="1" xfId="0" applyFont="1" applyBorder="1" applyAlignment="1" applyProtection="1">
      <alignment horizontal="left" vertical="center"/>
      <protection locked="0"/>
    </xf>
    <xf numFmtId="0" fontId="3" fillId="0" borderId="5"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164" fontId="3" fillId="0" borderId="1" xfId="0" applyNumberFormat="1" applyFont="1" applyBorder="1" applyAlignment="1" applyProtection="1">
      <alignment horizontal="center" vertical="center"/>
      <protection locked="0"/>
    </xf>
    <xf numFmtId="0" fontId="3" fillId="0" borderId="2" xfId="0" applyFont="1" applyBorder="1" applyAlignment="1" applyProtection="1">
      <alignment horizontal="left" vertical="center"/>
      <protection locked="0"/>
    </xf>
    <xf numFmtId="0" fontId="21" fillId="0" borderId="2" xfId="1" applyFont="1" applyBorder="1" applyAlignment="1" applyProtection="1">
      <alignment horizontal="left" vertical="center"/>
      <protection locked="0"/>
    </xf>
    <xf numFmtId="2" fontId="3" fillId="0" borderId="1" xfId="0" applyNumberFormat="1" applyFont="1" applyBorder="1" applyAlignment="1" applyProtection="1">
      <alignment horizontal="right" vertical="center"/>
      <protection locked="0"/>
    </xf>
    <xf numFmtId="165" fontId="3" fillId="0" borderId="1" xfId="0" applyNumberFormat="1" applyFont="1" applyBorder="1" applyAlignment="1" applyProtection="1">
      <alignment horizontal="right" vertical="center"/>
      <protection locked="0"/>
    </xf>
    <xf numFmtId="171" fontId="3" fillId="0" borderId="1" xfId="0" applyNumberFormat="1" applyFont="1" applyBorder="1" applyAlignment="1" applyProtection="1">
      <alignment horizontal="right" vertical="center"/>
      <protection locked="0"/>
    </xf>
    <xf numFmtId="3" fontId="3" fillId="0" borderId="1" xfId="0" applyNumberFormat="1" applyFont="1" applyBorder="1" applyAlignment="1" applyProtection="1">
      <alignment horizontal="right" vertical="center"/>
      <protection locked="0"/>
    </xf>
    <xf numFmtId="2" fontId="3" fillId="0" borderId="2" xfId="0" applyNumberFormat="1" applyFont="1" applyBorder="1" applyAlignment="1" applyProtection="1">
      <alignment horizontal="right" vertical="center"/>
      <protection locked="0"/>
    </xf>
    <xf numFmtId="3" fontId="3" fillId="0" borderId="2" xfId="0" applyNumberFormat="1" applyFont="1" applyBorder="1" applyAlignment="1" applyProtection="1">
      <alignment horizontal="right" vertical="center"/>
      <protection locked="0"/>
    </xf>
    <xf numFmtId="4" fontId="3" fillId="0" borderId="1" xfId="0" applyNumberFormat="1" applyFont="1" applyBorder="1" applyAlignment="1" applyProtection="1">
      <alignment horizontal="right" vertical="center"/>
      <protection hidden="1"/>
    </xf>
    <xf numFmtId="1" fontId="3" fillId="0" borderId="1" xfId="0" applyNumberFormat="1" applyFont="1" applyBorder="1" applyAlignment="1" applyProtection="1">
      <alignment horizontal="right" vertical="center"/>
      <protection locked="0"/>
    </xf>
    <xf numFmtId="4" fontId="3" fillId="0" borderId="2" xfId="0" applyNumberFormat="1" applyFont="1" applyBorder="1" applyAlignment="1" applyProtection="1">
      <alignment horizontal="right" vertical="center"/>
      <protection locked="0"/>
    </xf>
    <xf numFmtId="4" fontId="3" fillId="0" borderId="1" xfId="0" applyNumberFormat="1" applyFont="1" applyBorder="1" applyAlignment="1" applyProtection="1">
      <alignment horizontal="right" vertical="center"/>
      <protection locked="0"/>
    </xf>
    <xf numFmtId="1" fontId="3" fillId="0" borderId="2" xfId="0" applyNumberFormat="1" applyFont="1" applyBorder="1" applyAlignment="1" applyProtection="1">
      <alignment horizontal="right"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hidden="1"/>
    </xf>
    <xf numFmtId="2" fontId="3" fillId="0" borderId="0" xfId="0" applyNumberFormat="1" applyFont="1" applyAlignment="1">
      <alignment horizontal="right" vertical="center"/>
    </xf>
    <xf numFmtId="3" fontId="3" fillId="0" borderId="2" xfId="0" applyNumberFormat="1" applyFont="1" applyBorder="1" applyAlignment="1" applyProtection="1">
      <alignment horizontal="right" vertical="center"/>
      <protection hidden="1"/>
    </xf>
    <xf numFmtId="0" fontId="2" fillId="0" borderId="0" xfId="0" applyFont="1" applyAlignment="1">
      <alignment horizontal="right" vertical="center" wrapText="1"/>
    </xf>
    <xf numFmtId="4" fontId="3" fillId="0" borderId="4" xfId="0" applyNumberFormat="1" applyFont="1" applyBorder="1" applyAlignment="1" applyProtection="1">
      <alignment horizontal="right" vertical="center"/>
      <protection locked="0"/>
    </xf>
    <xf numFmtId="164" fontId="3" fillId="0" borderId="1" xfId="0" applyNumberFormat="1"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0" xfId="0" applyFont="1" applyAlignment="1">
      <alignment horizontal="center" vertical="center" wrapText="1"/>
    </xf>
    <xf numFmtId="0" fontId="3" fillId="0" borderId="1" xfId="0" applyFont="1" applyBorder="1" applyAlignment="1" applyProtection="1">
      <alignment horizontal="right" vertical="center"/>
      <protection locked="0"/>
    </xf>
    <xf numFmtId="170" fontId="3" fillId="0" borderId="2" xfId="0" applyNumberFormat="1" applyFont="1" applyBorder="1" applyAlignment="1" applyProtection="1">
      <alignment horizontal="center" vertical="center"/>
      <protection locked="0"/>
    </xf>
    <xf numFmtId="0" fontId="14" fillId="0" borderId="0" xfId="0" applyFont="1" applyAlignment="1">
      <alignment horizontal="left" vertical="center"/>
    </xf>
    <xf numFmtId="0" fontId="3" fillId="0" borderId="2" xfId="0" applyFont="1" applyBorder="1" applyAlignment="1" applyProtection="1">
      <alignment horizontal="center" vertical="center"/>
      <protection locked="0"/>
    </xf>
    <xf numFmtId="2" fontId="3"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0" fontId="3" fillId="0" borderId="1" xfId="0" applyFont="1" applyBorder="1" applyAlignment="1" applyProtection="1">
      <alignment vertical="center"/>
      <protection locked="0"/>
    </xf>
    <xf numFmtId="2" fontId="3" fillId="0" borderId="2" xfId="0" applyNumberFormat="1" applyFont="1" applyBorder="1" applyAlignment="1">
      <alignment horizontal="right" vertical="center"/>
    </xf>
    <xf numFmtId="0" fontId="3" fillId="0" borderId="2" xfId="0" applyFont="1" applyBorder="1" applyAlignment="1">
      <alignment horizontal="right" vertical="center"/>
    </xf>
    <xf numFmtId="0" fontId="3" fillId="0" borderId="1" xfId="0" applyFont="1" applyBorder="1" applyAlignment="1">
      <alignment horizontal="right" vertical="center"/>
    </xf>
    <xf numFmtId="0" fontId="11" fillId="0" borderId="2" xfId="1" applyBorder="1" applyAlignment="1" applyProtection="1">
      <alignment horizontal="left" vertical="center"/>
      <protection locked="0"/>
    </xf>
    <xf numFmtId="165" fontId="3" fillId="0" borderId="1" xfId="0" applyNumberFormat="1" applyFont="1" applyBorder="1" applyAlignment="1" applyProtection="1">
      <alignment horizontal="right" vertical="center"/>
      <protection hidden="1"/>
    </xf>
    <xf numFmtId="165" fontId="3" fillId="0" borderId="2" xfId="0" applyNumberFormat="1" applyFont="1" applyBorder="1" applyAlignment="1" applyProtection="1">
      <alignment horizontal="right" vertical="center"/>
      <protection hidden="1"/>
    </xf>
    <xf numFmtId="171" fontId="3" fillId="0" borderId="2" xfId="0" applyNumberFormat="1" applyFont="1" applyBorder="1" applyAlignment="1" applyProtection="1">
      <alignment horizontal="right" vertical="center"/>
      <protection locked="0"/>
    </xf>
    <xf numFmtId="1" fontId="3" fillId="0" borderId="2" xfId="0" applyNumberFormat="1" applyFont="1" applyBorder="1" applyAlignment="1" applyProtection="1">
      <alignment horizontal="center" vertical="center"/>
      <protection hidden="1"/>
    </xf>
    <xf numFmtId="3" fontId="3" fillId="0" borderId="2" xfId="0" applyNumberFormat="1" applyFont="1" applyBorder="1" applyAlignment="1">
      <alignment horizontal="right" vertical="center"/>
    </xf>
    <xf numFmtId="4" fontId="3" fillId="0" borderId="2" xfId="0" applyNumberFormat="1" applyFont="1" applyBorder="1" applyAlignment="1">
      <alignment horizontal="right" vertical="center"/>
    </xf>
    <xf numFmtId="4" fontId="3" fillId="0" borderId="1" xfId="0" applyNumberFormat="1" applyFont="1" applyBorder="1" applyAlignment="1">
      <alignment horizontal="right" vertical="center"/>
    </xf>
    <xf numFmtId="0" fontId="18" fillId="0" borderId="0" xfId="0" applyFont="1" applyAlignment="1">
      <alignment horizontal="center" vertical="center" wrapText="1"/>
    </xf>
    <xf numFmtId="170" fontId="3" fillId="0" borderId="1" xfId="0" applyNumberFormat="1" applyFont="1" applyBorder="1" applyAlignment="1" applyProtection="1">
      <alignment horizontal="center" vertical="center"/>
      <protection locked="0"/>
    </xf>
    <xf numFmtId="0" fontId="3" fillId="0" borderId="0" xfId="0" applyFont="1" applyAlignment="1">
      <alignment horizontal="left" vertical="top" wrapText="1"/>
    </xf>
    <xf numFmtId="0" fontId="3" fillId="0" borderId="1" xfId="0" applyFont="1" applyBorder="1" applyAlignment="1">
      <alignment horizontal="left" vertical="center"/>
    </xf>
    <xf numFmtId="2" fontId="3" fillId="0" borderId="2" xfId="0" applyNumberFormat="1" applyFont="1" applyBorder="1" applyAlignment="1" applyProtection="1">
      <alignment horizontal="right" vertical="center"/>
      <protection hidden="1"/>
    </xf>
    <xf numFmtId="3" fontId="3" fillId="0" borderId="1" xfId="0" applyNumberFormat="1" applyFont="1" applyBorder="1" applyAlignment="1" applyProtection="1">
      <alignment horizontal="right" vertical="center"/>
      <protection hidden="1"/>
    </xf>
    <xf numFmtId="0" fontId="3" fillId="0" borderId="2" xfId="0" applyFont="1" applyBorder="1" applyAlignment="1" applyProtection="1">
      <alignment horizontal="left" vertical="center"/>
      <protection hidden="1"/>
    </xf>
    <xf numFmtId="1" fontId="3" fillId="0" borderId="1" xfId="0" applyNumberFormat="1" applyFont="1" applyBorder="1" applyAlignment="1">
      <alignment horizontal="right" vertical="center"/>
    </xf>
    <xf numFmtId="0" fontId="9" fillId="4" borderId="0" xfId="0" applyFont="1" applyFill="1" applyAlignment="1">
      <alignment horizontal="left" vertical="center"/>
    </xf>
    <xf numFmtId="164" fontId="3" fillId="0" borderId="2" xfId="0" applyNumberFormat="1" applyFont="1" applyBorder="1" applyAlignment="1" applyProtection="1">
      <alignment horizontal="center" vertical="center"/>
      <protection locked="0"/>
    </xf>
    <xf numFmtId="0" fontId="8" fillId="3" borderId="1" xfId="0" applyFont="1" applyFill="1" applyBorder="1" applyAlignment="1">
      <alignment vertical="center"/>
    </xf>
    <xf numFmtId="0" fontId="9" fillId="3" borderId="0" xfId="0" applyFont="1" applyFill="1" applyAlignment="1">
      <alignment horizontal="left" vertical="center"/>
    </xf>
    <xf numFmtId="164" fontId="0" fillId="0" borderId="1" xfId="0" applyNumberFormat="1" applyBorder="1" applyAlignment="1" applyProtection="1">
      <alignment horizontal="center" vertical="center"/>
      <protection locked="0"/>
    </xf>
    <xf numFmtId="170" fontId="0" fillId="0" borderId="2" xfId="0" applyNumberFormat="1" applyBorder="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lignment horizontal="right" vertical="center"/>
    </xf>
    <xf numFmtId="0" fontId="0" fillId="0" borderId="2"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5"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xf>
    <xf numFmtId="170" fontId="0" fillId="0" borderId="1" xfId="0" applyNumberFormat="1" applyBorder="1" applyAlignment="1" applyProtection="1">
      <alignment horizontal="center" vertical="center"/>
      <protection locked="0"/>
    </xf>
    <xf numFmtId="0" fontId="3" fillId="3" borderId="1" xfId="0" applyFont="1" applyFill="1" applyBorder="1" applyAlignment="1">
      <alignment horizontal="left" vertical="center"/>
    </xf>
    <xf numFmtId="14" fontId="3" fillId="3" borderId="1" xfId="0" applyNumberFormat="1" applyFont="1" applyFill="1" applyBorder="1" applyAlignment="1">
      <alignment horizontal="center" vertical="center"/>
    </xf>
    <xf numFmtId="164" fontId="0" fillId="0" borderId="2"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167" fontId="0" fillId="0" borderId="2" xfId="0" applyNumberFormat="1" applyBorder="1" applyAlignment="1" applyProtection="1">
      <alignment horizontal="right" vertical="center"/>
      <protection locked="0"/>
    </xf>
    <xf numFmtId="171" fontId="0" fillId="0" borderId="2" xfId="0" applyNumberFormat="1" applyBorder="1" applyAlignment="1" applyProtection="1">
      <alignment horizontal="right" vertical="center"/>
      <protection locked="0"/>
    </xf>
  </cellXfs>
  <cellStyles count="2">
    <cellStyle name="Hyperlink" xfId="1" builtinId="8"/>
    <cellStyle name="Normal" xfId="0" builtinId="0"/>
  </cellStyles>
  <dxfs count="235">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FFFFCC"/>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emf"/><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xdr:col>
      <xdr:colOff>117794</xdr:colOff>
      <xdr:row>35</xdr:row>
      <xdr:rowOff>18762</xdr:rowOff>
    </xdr:from>
    <xdr:to>
      <xdr:col>2</xdr:col>
      <xdr:colOff>971869</xdr:colOff>
      <xdr:row>35</xdr:row>
      <xdr:rowOff>742858</xdr:rowOff>
    </xdr:to>
    <xdr:pic>
      <xdr:nvPicPr>
        <xdr:cNvPr id="8" name="Picture 7">
          <a:extLst>
            <a:ext uri="{FF2B5EF4-FFF2-40B4-BE49-F238E27FC236}">
              <a16:creationId xmlns:a16="http://schemas.microsoft.com/office/drawing/2014/main" id="{9E5A6083-065B-4883-98A4-FF8269904F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166794" y="10214322"/>
          <a:ext cx="842645" cy="735526"/>
        </a:xfrm>
        <a:prstGeom prst="rect">
          <a:avLst/>
        </a:prstGeom>
        <a:noFill/>
        <a:ln>
          <a:noFill/>
        </a:ln>
      </xdr:spPr>
    </xdr:pic>
    <xdr:clientData/>
  </xdr:twoCellAnchor>
  <xdr:twoCellAnchor editAs="oneCell">
    <xdr:from>
      <xdr:col>2</xdr:col>
      <xdr:colOff>127285</xdr:colOff>
      <xdr:row>34</xdr:row>
      <xdr:rowOff>28271</xdr:rowOff>
    </xdr:from>
    <xdr:to>
      <xdr:col>2</xdr:col>
      <xdr:colOff>935004</xdr:colOff>
      <xdr:row>34</xdr:row>
      <xdr:rowOff>744551</xdr:rowOff>
    </xdr:to>
    <xdr:pic>
      <xdr:nvPicPr>
        <xdr:cNvPr id="9" name="Picture 8">
          <a:extLst>
            <a:ext uri="{FF2B5EF4-FFF2-40B4-BE49-F238E27FC236}">
              <a16:creationId xmlns:a16="http://schemas.microsoft.com/office/drawing/2014/main" id="{BDB2911C-42BD-42F0-BEA7-7CF4BFC71A4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176285" y="9461831"/>
          <a:ext cx="803909" cy="718185"/>
        </a:xfrm>
        <a:prstGeom prst="rect">
          <a:avLst/>
        </a:prstGeom>
        <a:noFill/>
        <a:ln>
          <a:noFill/>
        </a:ln>
      </xdr:spPr>
    </xdr:pic>
    <xdr:clientData/>
  </xdr:twoCellAnchor>
  <xdr:twoCellAnchor editAs="oneCell">
    <xdr:from>
      <xdr:col>2</xdr:col>
      <xdr:colOff>191277</xdr:colOff>
      <xdr:row>31</xdr:row>
      <xdr:rowOff>20804</xdr:rowOff>
    </xdr:from>
    <xdr:to>
      <xdr:col>2</xdr:col>
      <xdr:colOff>915177</xdr:colOff>
      <xdr:row>31</xdr:row>
      <xdr:rowOff>741862</xdr:rowOff>
    </xdr:to>
    <xdr:pic>
      <xdr:nvPicPr>
        <xdr:cNvPr id="10" name="Picture 9">
          <a:extLst>
            <a:ext uri="{FF2B5EF4-FFF2-40B4-BE49-F238E27FC236}">
              <a16:creationId xmlns:a16="http://schemas.microsoft.com/office/drawing/2014/main" id="{EC2F9CB9-4AFF-477A-965D-E8EC155A044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40277" y="7168364"/>
          <a:ext cx="723900" cy="724868"/>
        </a:xfrm>
        <a:prstGeom prst="rect">
          <a:avLst/>
        </a:prstGeom>
        <a:ln>
          <a:noFill/>
        </a:ln>
      </xdr:spPr>
    </xdr:pic>
    <xdr:clientData/>
  </xdr:twoCellAnchor>
  <xdr:twoCellAnchor editAs="oneCell">
    <xdr:from>
      <xdr:col>2</xdr:col>
      <xdr:colOff>97757</xdr:colOff>
      <xdr:row>33</xdr:row>
      <xdr:rowOff>27284</xdr:rowOff>
    </xdr:from>
    <xdr:to>
      <xdr:col>2</xdr:col>
      <xdr:colOff>931845</xdr:colOff>
      <xdr:row>33</xdr:row>
      <xdr:rowOff>743564</xdr:rowOff>
    </xdr:to>
    <xdr:pic>
      <xdr:nvPicPr>
        <xdr:cNvPr id="11" name="Picture 10">
          <a:extLst>
            <a:ext uri="{FF2B5EF4-FFF2-40B4-BE49-F238E27FC236}">
              <a16:creationId xmlns:a16="http://schemas.microsoft.com/office/drawing/2014/main" id="{8DCF04AF-399C-494B-BFD2-1ABBA47859A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11146757" y="8698844"/>
          <a:ext cx="837898" cy="706755"/>
        </a:xfrm>
        <a:prstGeom prst="rect">
          <a:avLst/>
        </a:prstGeom>
        <a:noFill/>
        <a:ln>
          <a:noFill/>
        </a:ln>
      </xdr:spPr>
    </xdr:pic>
    <xdr:clientData/>
  </xdr:twoCellAnchor>
  <xdr:twoCellAnchor editAs="oneCell">
    <xdr:from>
      <xdr:col>2</xdr:col>
      <xdr:colOff>188084</xdr:colOff>
      <xdr:row>32</xdr:row>
      <xdr:rowOff>15934</xdr:rowOff>
    </xdr:from>
    <xdr:to>
      <xdr:col>2</xdr:col>
      <xdr:colOff>895343</xdr:colOff>
      <xdr:row>32</xdr:row>
      <xdr:rowOff>745549</xdr:rowOff>
    </xdr:to>
    <xdr:pic>
      <xdr:nvPicPr>
        <xdr:cNvPr id="12" name="Picture 11" descr="Logo&#10;&#10;Description automatically generated">
          <a:extLst>
            <a:ext uri="{FF2B5EF4-FFF2-40B4-BE49-F238E27FC236}">
              <a16:creationId xmlns:a16="http://schemas.microsoft.com/office/drawing/2014/main" id="{3288FCE9-D892-4E18-A570-403B94F534D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237084" y="7925494"/>
          <a:ext cx="707259" cy="73533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5</xdr:col>
          <xdr:colOff>0</xdr:colOff>
          <xdr:row>32</xdr:row>
          <xdr:rowOff>0</xdr:rowOff>
        </xdr:to>
        <xdr:pic>
          <xdr:nvPicPr>
            <xdr:cNvPr id="3" name="Picture 2">
              <a:extLst>
                <a:ext uri="{FF2B5EF4-FFF2-40B4-BE49-F238E27FC236}">
                  <a16:creationId xmlns:a16="http://schemas.microsoft.com/office/drawing/2014/main" id="{E8A77AB6-53EB-4B82-B86B-B2C010F0A777}"/>
                </a:ext>
              </a:extLst>
            </xdr:cNvPr>
            <xdr:cNvPicPr>
              <a:picLocks noChangeAspect="1"/>
              <a:extLst>
                <a:ext uri="{84589F7E-364E-4C9E-8A38-B11213B215E9}">
                  <a14:cameraTool cellRange="Logo" spid="_x0000_s1147"/>
                </a:ext>
              </a:extLst>
            </xdr:cNvPicPr>
          </xdr:nvPicPr>
          <xdr:blipFill>
            <a:blip xmlns:r="http://schemas.openxmlformats.org/officeDocument/2006/relationships" r:embed="rId6"/>
            <a:stretch>
              <a:fillRect/>
            </a:stretch>
          </xdr:blipFill>
          <xdr:spPr>
            <a:xfrm>
              <a:off x="3253740" y="5707380"/>
              <a:ext cx="1082040" cy="762000"/>
            </a:xfrm>
            <a:prstGeom prst="rect">
              <a:avLst/>
            </a:prstGeom>
            <a:ln>
              <a:noFill/>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32</xdr:col>
      <xdr:colOff>55880</xdr:colOff>
      <xdr:row>58</xdr:row>
      <xdr:rowOff>91440</xdr:rowOff>
    </xdr:from>
    <xdr:ext cx="712568" cy="259080"/>
    <xdr:pic>
      <xdr:nvPicPr>
        <xdr:cNvPr id="4" name="Picture 3">
          <a:extLst>
            <a:ext uri="{FF2B5EF4-FFF2-40B4-BE49-F238E27FC236}">
              <a16:creationId xmlns:a16="http://schemas.microsoft.com/office/drawing/2014/main" id="{C355CB50-6C6C-4EEB-9328-B367DEF2F5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83300" y="9174480"/>
          <a:ext cx="712568" cy="259080"/>
        </a:xfrm>
        <a:prstGeom prst="rect">
          <a:avLst/>
        </a:prstGeom>
      </xdr:spPr>
    </xdr:pic>
    <xdr:clientData/>
  </xdr:oneCellAnchor>
  <xdr:oneCellAnchor>
    <xdr:from>
      <xdr:col>32</xdr:col>
      <xdr:colOff>55880</xdr:colOff>
      <xdr:row>114</xdr:row>
      <xdr:rowOff>91440</xdr:rowOff>
    </xdr:from>
    <xdr:ext cx="712568" cy="259080"/>
    <xdr:pic>
      <xdr:nvPicPr>
        <xdr:cNvPr id="5" name="Picture 4">
          <a:extLst>
            <a:ext uri="{FF2B5EF4-FFF2-40B4-BE49-F238E27FC236}">
              <a16:creationId xmlns:a16="http://schemas.microsoft.com/office/drawing/2014/main" id="{7849E525-F68B-4A32-BD7E-931CC7888E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0000" y="9180129"/>
          <a:ext cx="712568" cy="259080"/>
        </a:xfrm>
        <a:prstGeom prst="rect">
          <a:avLst/>
        </a:prstGeom>
      </xdr:spPr>
    </xdr:pic>
    <xdr:clientData/>
  </xdr:oneCellAnchor>
  <xdr:oneCellAnchor>
    <xdr:from>
      <xdr:col>32</xdr:col>
      <xdr:colOff>55880</xdr:colOff>
      <xdr:row>157</xdr:row>
      <xdr:rowOff>91440</xdr:rowOff>
    </xdr:from>
    <xdr:ext cx="712568" cy="259080"/>
    <xdr:pic>
      <xdr:nvPicPr>
        <xdr:cNvPr id="6" name="Picture 5">
          <a:extLst>
            <a:ext uri="{FF2B5EF4-FFF2-40B4-BE49-F238E27FC236}">
              <a16:creationId xmlns:a16="http://schemas.microsoft.com/office/drawing/2014/main" id="{9FD6802B-404A-4995-8106-881EB59254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0000" y="9180129"/>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6</xdr:col>
          <xdr:colOff>6350</xdr:colOff>
          <xdr:row>4</xdr:row>
          <xdr:rowOff>0</xdr:rowOff>
        </xdr:to>
        <xdr:pic>
          <xdr:nvPicPr>
            <xdr:cNvPr id="7" name="Picture 6">
              <a:extLst>
                <a:ext uri="{FF2B5EF4-FFF2-40B4-BE49-F238E27FC236}">
                  <a16:creationId xmlns:a16="http://schemas.microsoft.com/office/drawing/2014/main" id="{00AAE24E-932B-B08A-98B0-E220BF1080BA}"/>
                </a:ext>
              </a:extLst>
            </xdr:cNvPr>
            <xdr:cNvPicPr>
              <a:picLocks noChangeAspect="1" noChangeArrowheads="1"/>
              <a:extLst>
                <a:ext uri="{84589F7E-364E-4C9E-8A38-B11213B215E9}">
                  <a14:cameraTool cellRange="Logo" spid="_x0000_s2270"/>
                </a:ext>
              </a:extLst>
            </xdr:cNvPicPr>
          </xdr:nvPicPr>
          <xdr:blipFill>
            <a:blip xmlns:r="http://schemas.openxmlformats.org/officeDocument/2006/relationships" r:embed="rId2"/>
            <a:srcRect/>
            <a:stretch>
              <a:fillRect/>
            </a:stretch>
          </xdr:blipFill>
          <xdr:spPr bwMode="auto">
            <a:xfrm>
              <a:off x="0" y="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0</xdr:row>
          <xdr:rowOff>0</xdr:rowOff>
        </xdr:from>
        <xdr:to>
          <xdr:col>47</xdr:col>
          <xdr:colOff>59689</xdr:colOff>
          <xdr:row>4</xdr:row>
          <xdr:rowOff>0</xdr:rowOff>
        </xdr:to>
        <xdr:pic>
          <xdr:nvPicPr>
            <xdr:cNvPr id="8" name="Picture 7">
              <a:extLst>
                <a:ext uri="{FF2B5EF4-FFF2-40B4-BE49-F238E27FC236}">
                  <a16:creationId xmlns:a16="http://schemas.microsoft.com/office/drawing/2014/main" id="{DD3CF302-0D13-C83A-1EF9-FC0D6BB410FE}"/>
                </a:ext>
              </a:extLst>
            </xdr:cNvPr>
            <xdr:cNvPicPr>
              <a:picLocks noChangeAspect="1" noChangeArrowheads="1"/>
              <a:extLst>
                <a:ext uri="{84589F7E-364E-4C9E-8A38-B11213B215E9}">
                  <a14:cameraTool cellRange="Logo" spid="_x0000_s2271"/>
                </a:ext>
              </a:extLst>
            </xdr:cNvPicPr>
          </xdr:nvPicPr>
          <xdr:blipFill>
            <a:blip xmlns:r="http://schemas.openxmlformats.org/officeDocument/2006/relationships" r:embed="rId2"/>
            <a:srcRect/>
            <a:stretch>
              <a:fillRect/>
            </a:stretch>
          </xdr:blipFill>
          <xdr:spPr bwMode="auto">
            <a:xfrm>
              <a:off x="8712200" y="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33</xdr:col>
      <xdr:colOff>142240</xdr:colOff>
      <xdr:row>60</xdr:row>
      <xdr:rowOff>91440</xdr:rowOff>
    </xdr:from>
    <xdr:ext cx="712568" cy="259080"/>
    <xdr:pic>
      <xdr:nvPicPr>
        <xdr:cNvPr id="6" name="Picture 5">
          <a:extLst>
            <a:ext uri="{FF2B5EF4-FFF2-40B4-BE49-F238E27FC236}">
              <a16:creationId xmlns:a16="http://schemas.microsoft.com/office/drawing/2014/main" id="{598F9883-1F5E-4FA7-8EF0-01A21665A3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7280" y="9128760"/>
          <a:ext cx="712568" cy="259080"/>
        </a:xfrm>
        <a:prstGeom prst="rect">
          <a:avLst/>
        </a:prstGeom>
      </xdr:spPr>
    </xdr:pic>
    <xdr:clientData/>
  </xdr:oneCellAnchor>
  <xdr:oneCellAnchor>
    <xdr:from>
      <xdr:col>33</xdr:col>
      <xdr:colOff>142240</xdr:colOff>
      <xdr:row>108</xdr:row>
      <xdr:rowOff>91440</xdr:rowOff>
    </xdr:from>
    <xdr:ext cx="712568" cy="259080"/>
    <xdr:pic>
      <xdr:nvPicPr>
        <xdr:cNvPr id="7" name="Picture 6">
          <a:extLst>
            <a:ext uri="{FF2B5EF4-FFF2-40B4-BE49-F238E27FC236}">
              <a16:creationId xmlns:a16="http://schemas.microsoft.com/office/drawing/2014/main" id="{A3AAA8B5-EC39-46D5-B0BC-388F53B98B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7285" y="9182100"/>
          <a:ext cx="712568" cy="259080"/>
        </a:xfrm>
        <a:prstGeom prst="rect">
          <a:avLst/>
        </a:prstGeom>
      </xdr:spPr>
    </xdr:pic>
    <xdr:clientData/>
  </xdr:oneCellAnchor>
  <xdr:oneCellAnchor>
    <xdr:from>
      <xdr:col>33</xdr:col>
      <xdr:colOff>142240</xdr:colOff>
      <xdr:row>153</xdr:row>
      <xdr:rowOff>91440</xdr:rowOff>
    </xdr:from>
    <xdr:ext cx="712568" cy="259080"/>
    <xdr:pic>
      <xdr:nvPicPr>
        <xdr:cNvPr id="8" name="Picture 7">
          <a:extLst>
            <a:ext uri="{FF2B5EF4-FFF2-40B4-BE49-F238E27FC236}">
              <a16:creationId xmlns:a16="http://schemas.microsoft.com/office/drawing/2014/main" id="{A1727601-56E6-49A5-8184-99FDCDBCAC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7285" y="9182100"/>
          <a:ext cx="712568" cy="259080"/>
        </a:xfrm>
        <a:prstGeom prst="rect">
          <a:avLst/>
        </a:prstGeom>
      </xdr:spPr>
    </xdr:pic>
    <xdr:clientData/>
  </xdr:oneCellAnchor>
  <xdr:oneCellAnchor>
    <xdr:from>
      <xdr:col>33</xdr:col>
      <xdr:colOff>142240</xdr:colOff>
      <xdr:row>171</xdr:row>
      <xdr:rowOff>91440</xdr:rowOff>
    </xdr:from>
    <xdr:ext cx="712568" cy="259080"/>
    <xdr:pic>
      <xdr:nvPicPr>
        <xdr:cNvPr id="9" name="Picture 8">
          <a:extLst>
            <a:ext uri="{FF2B5EF4-FFF2-40B4-BE49-F238E27FC236}">
              <a16:creationId xmlns:a16="http://schemas.microsoft.com/office/drawing/2014/main" id="{A87464D2-5B99-4ECF-A281-0DB16C2CD1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7285" y="9182100"/>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5</xdr:col>
          <xdr:colOff>168910</xdr:colOff>
          <xdr:row>4</xdr:row>
          <xdr:rowOff>0</xdr:rowOff>
        </xdr:to>
        <xdr:pic>
          <xdr:nvPicPr>
            <xdr:cNvPr id="13" name="Picture 12">
              <a:extLst>
                <a:ext uri="{FF2B5EF4-FFF2-40B4-BE49-F238E27FC236}">
                  <a16:creationId xmlns:a16="http://schemas.microsoft.com/office/drawing/2014/main" id="{3879FBE3-A02F-9F73-C96D-5EC5FD7A33BC}"/>
                </a:ext>
              </a:extLst>
            </xdr:cNvPr>
            <xdr:cNvPicPr>
              <a:picLocks noChangeAspect="1" noChangeArrowheads="1"/>
              <a:extLst>
                <a:ext uri="{84589F7E-364E-4C9E-8A38-B11213B215E9}">
                  <a14:cameraTool cellRange="Logo" spid="_x0000_s3291"/>
                </a:ext>
              </a:extLst>
            </xdr:cNvPicPr>
          </xdr:nvPicPr>
          <xdr:blipFill>
            <a:blip xmlns:r="http://schemas.openxmlformats.org/officeDocument/2006/relationships" r:embed="rId2"/>
            <a:srcRect/>
            <a:stretch>
              <a:fillRect/>
            </a:stretch>
          </xdr:blipFill>
          <xdr:spPr bwMode="auto">
            <a:xfrm>
              <a:off x="0" y="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0</xdr:row>
          <xdr:rowOff>0</xdr:rowOff>
        </xdr:from>
        <xdr:to>
          <xdr:col>49</xdr:col>
          <xdr:colOff>129540</xdr:colOff>
          <xdr:row>4</xdr:row>
          <xdr:rowOff>0</xdr:rowOff>
        </xdr:to>
        <xdr:pic>
          <xdr:nvPicPr>
            <xdr:cNvPr id="14" name="Picture 13">
              <a:extLst>
                <a:ext uri="{FF2B5EF4-FFF2-40B4-BE49-F238E27FC236}">
                  <a16:creationId xmlns:a16="http://schemas.microsoft.com/office/drawing/2014/main" id="{6F831F27-8A73-7520-A92C-1AB718A94A73}"/>
                </a:ext>
              </a:extLst>
            </xdr:cNvPr>
            <xdr:cNvPicPr>
              <a:picLocks noChangeAspect="1" noChangeArrowheads="1"/>
              <a:extLst>
                <a:ext uri="{84589F7E-364E-4C9E-8A38-B11213B215E9}">
                  <a14:cameraTool cellRange="Logo" spid="_x0000_s3292"/>
                </a:ext>
              </a:extLst>
            </xdr:cNvPicPr>
          </xdr:nvPicPr>
          <xdr:blipFill>
            <a:blip xmlns:r="http://schemas.openxmlformats.org/officeDocument/2006/relationships" r:embed="rId2"/>
            <a:srcRect/>
            <a:stretch>
              <a:fillRect/>
            </a:stretch>
          </xdr:blipFill>
          <xdr:spPr bwMode="auto">
            <a:xfrm>
              <a:off x="9893300" y="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32</xdr:col>
      <xdr:colOff>45720</xdr:colOff>
      <xdr:row>66</xdr:row>
      <xdr:rowOff>66040</xdr:rowOff>
    </xdr:from>
    <xdr:ext cx="712568" cy="259080"/>
    <xdr:pic>
      <xdr:nvPicPr>
        <xdr:cNvPr id="6" name="Picture 5">
          <a:extLst>
            <a:ext uri="{FF2B5EF4-FFF2-40B4-BE49-F238E27FC236}">
              <a16:creationId xmlns:a16="http://schemas.microsoft.com/office/drawing/2014/main" id="{EE3E34A7-25F2-45E5-9FE6-C866758FDE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6950" y="9112885"/>
          <a:ext cx="712568" cy="259080"/>
        </a:xfrm>
        <a:prstGeom prst="rect">
          <a:avLst/>
        </a:prstGeom>
      </xdr:spPr>
    </xdr:pic>
    <xdr:clientData/>
  </xdr:oneCellAnchor>
  <xdr:oneCellAnchor>
    <xdr:from>
      <xdr:col>32</xdr:col>
      <xdr:colOff>45720</xdr:colOff>
      <xdr:row>120</xdr:row>
      <xdr:rowOff>66040</xdr:rowOff>
    </xdr:from>
    <xdr:ext cx="712568" cy="259080"/>
    <xdr:pic>
      <xdr:nvPicPr>
        <xdr:cNvPr id="7" name="Picture 6">
          <a:extLst>
            <a:ext uri="{FF2B5EF4-FFF2-40B4-BE49-F238E27FC236}">
              <a16:creationId xmlns:a16="http://schemas.microsoft.com/office/drawing/2014/main" id="{219F30CE-9F5D-48F9-9356-2D002314E8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1880" y="9301480"/>
          <a:ext cx="712568" cy="259080"/>
        </a:xfrm>
        <a:prstGeom prst="rect">
          <a:avLst/>
        </a:prstGeom>
      </xdr:spPr>
    </xdr:pic>
    <xdr:clientData/>
  </xdr:oneCellAnchor>
  <xdr:oneCellAnchor>
    <xdr:from>
      <xdr:col>32</xdr:col>
      <xdr:colOff>45720</xdr:colOff>
      <xdr:row>145</xdr:row>
      <xdr:rowOff>66040</xdr:rowOff>
    </xdr:from>
    <xdr:ext cx="712568" cy="259080"/>
    <xdr:pic>
      <xdr:nvPicPr>
        <xdr:cNvPr id="8" name="Picture 7">
          <a:extLst>
            <a:ext uri="{FF2B5EF4-FFF2-40B4-BE49-F238E27FC236}">
              <a16:creationId xmlns:a16="http://schemas.microsoft.com/office/drawing/2014/main" id="{2911D6CD-C0F3-4DD0-8B69-4F1687B4F4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1880" y="9301480"/>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6</xdr:col>
          <xdr:colOff>2886</xdr:colOff>
          <xdr:row>4</xdr:row>
          <xdr:rowOff>0</xdr:rowOff>
        </xdr:to>
        <xdr:pic>
          <xdr:nvPicPr>
            <xdr:cNvPr id="10" name="Picture 9">
              <a:extLst>
                <a:ext uri="{FF2B5EF4-FFF2-40B4-BE49-F238E27FC236}">
                  <a16:creationId xmlns:a16="http://schemas.microsoft.com/office/drawing/2014/main" id="{12CF624F-D975-2423-732F-F0F62BB3043A}"/>
                </a:ext>
              </a:extLst>
            </xdr:cNvPr>
            <xdr:cNvPicPr>
              <a:picLocks noChangeAspect="1" noChangeArrowheads="1"/>
              <a:extLst>
                <a:ext uri="{84589F7E-364E-4C9E-8A38-B11213B215E9}">
                  <a14:cameraTool cellRange="Logo" spid="_x0000_s4314"/>
                </a:ext>
              </a:extLst>
            </xdr:cNvPicPr>
          </xdr:nvPicPr>
          <xdr:blipFill>
            <a:blip xmlns:r="http://schemas.openxmlformats.org/officeDocument/2006/relationships" r:embed="rId2"/>
            <a:srcRect/>
            <a:stretch>
              <a:fillRect/>
            </a:stretch>
          </xdr:blipFill>
          <xdr:spPr bwMode="auto">
            <a:xfrm>
              <a:off x="0" y="0"/>
              <a:ext cx="1082386" cy="762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0</xdr:row>
          <xdr:rowOff>0</xdr:rowOff>
        </xdr:from>
        <xdr:to>
          <xdr:col>45</xdr:col>
          <xdr:colOff>133350</xdr:colOff>
          <xdr:row>4</xdr:row>
          <xdr:rowOff>0</xdr:rowOff>
        </xdr:to>
        <xdr:pic>
          <xdr:nvPicPr>
            <xdr:cNvPr id="12" name="Picture 11">
              <a:extLst>
                <a:ext uri="{FF2B5EF4-FFF2-40B4-BE49-F238E27FC236}">
                  <a16:creationId xmlns:a16="http://schemas.microsoft.com/office/drawing/2014/main" id="{CCBACF81-F9BA-6EE9-7E0C-01A21931DC5B}"/>
                </a:ext>
              </a:extLst>
            </xdr:cNvPr>
            <xdr:cNvPicPr>
              <a:picLocks noChangeAspect="1" noChangeArrowheads="1"/>
              <a:extLst>
                <a:ext uri="{84589F7E-364E-4C9E-8A38-B11213B215E9}">
                  <a14:cameraTool cellRange="Logo" spid="_x0000_s4315"/>
                </a:ext>
              </a:extLst>
            </xdr:cNvPicPr>
          </xdr:nvPicPr>
          <xdr:blipFill>
            <a:blip xmlns:r="http://schemas.openxmlformats.org/officeDocument/2006/relationships" r:embed="rId2"/>
            <a:srcRect/>
            <a:stretch>
              <a:fillRect/>
            </a:stretch>
          </xdr:blipFill>
          <xdr:spPr bwMode="auto">
            <a:xfrm>
              <a:off x="7245350" y="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50EFB0-EACE-4F2E-965F-30EBADAB0D63}" name="Material" displayName="Material" ref="A1:A10" totalsRowShown="0">
  <autoFilter ref="A1:A10" xr:uid="{4350EFB0-EACE-4F2E-965F-30EBADAB0D63}"/>
  <sortState xmlns:xlrd2="http://schemas.microsoft.com/office/spreadsheetml/2017/richdata2" ref="A2:A10">
    <sortCondition ref="A2:A10"/>
  </sortState>
  <tableColumns count="1">
    <tableColumn id="1" xr3:uid="{20635FEE-B87A-4613-8116-D42DBA41BC7B}" name="Materia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939741E-8EC4-48CA-B62A-CDE619601AF9}" name="Table4" displayName="Table4" ref="C1:C8" totalsRowShown="0">
  <autoFilter ref="C1:C8" xr:uid="{6939741E-8EC4-48CA-B62A-CDE619601AF9}"/>
  <tableColumns count="1">
    <tableColumn id="1" xr3:uid="{FCA45FDF-4BF6-485F-9343-A0FC0251070A}" name="Shap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397A227-8DCB-4BDE-A6B8-65F88654921D}" name="Table2" displayName="Table2" ref="E1:E4" totalsRowShown="0">
  <autoFilter ref="E1:E4" xr:uid="{2397A227-8DCB-4BDE-A6B8-65F88654921D}"/>
  <tableColumns count="1">
    <tableColumn id="1" xr3:uid="{027BD434-05A1-4059-97D8-98CB878E91EF}" name="Typ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8C10C78-AF29-47BA-9C97-B74BAA8C7E1E}" name="Table6" displayName="Table6" ref="G1:G16" totalsRowShown="0">
  <autoFilter ref="G1:G16" xr:uid="{88C10C78-AF29-47BA-9C97-B74BAA8C7E1E}"/>
  <tableColumns count="1">
    <tableColumn id="1" xr3:uid="{C70FD3B5-6EE9-47D3-96F9-BC5D876984C6}" name="Design Respons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7390AE-D9C8-4406-9869-5F1F7530132F}" name="Table10" displayName="Table10" ref="G19:H26" totalsRowShown="0" headerRowDxfId="234" dataDxfId="233">
  <autoFilter ref="G19:H26" xr:uid="{A37390AE-D9C8-4406-9869-5F1F7530132F}"/>
  <tableColumns count="2">
    <tableColumn id="1" xr3:uid="{57AB3E2A-A666-41EA-9F96-9AD42F24BBCD}" name="Registration" dataDxfId="232"/>
    <tableColumn id="2" xr3:uid="{3DA339F3-751A-4D7F-8476-809A8A22B125}" name="Acronym" dataDxfId="23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2CB43-2341-4A92-ACD7-244D3FF85EAC}">
  <sheetPr codeName="Sheet3">
    <tabColor rgb="FFFF0000"/>
  </sheetPr>
  <dimension ref="A1:N36"/>
  <sheetViews>
    <sheetView showGridLines="0" zoomScaleNormal="100" workbookViewId="0">
      <selection activeCell="L2" sqref="L2"/>
    </sheetView>
  </sheetViews>
  <sheetFormatPr defaultRowHeight="15" x14ac:dyDescent="0.25"/>
  <cols>
    <col min="1" max="1" width="23.28515625" bestFit="1" customWidth="1"/>
    <col min="2" max="2" width="3.7109375" customWidth="1"/>
    <col min="3" max="3" width="15.7109375" customWidth="1"/>
    <col min="4" max="4" width="4.5703125" bestFit="1" customWidth="1"/>
    <col min="5" max="5" width="15.7109375" customWidth="1"/>
    <col min="6" max="6" width="3.7109375" customWidth="1"/>
    <col min="7" max="7" width="72.7109375" bestFit="1" customWidth="1"/>
    <col min="8" max="14" width="15.7109375" customWidth="1"/>
  </cols>
  <sheetData>
    <row r="1" spans="1:14" x14ac:dyDescent="0.25">
      <c r="A1" t="s">
        <v>0</v>
      </c>
      <c r="C1" t="s">
        <v>1</v>
      </c>
      <c r="E1" t="s">
        <v>2</v>
      </c>
      <c r="G1" t="s">
        <v>3</v>
      </c>
      <c r="I1" s="125" t="s">
        <v>4</v>
      </c>
      <c r="J1" s="126" t="s">
        <v>5</v>
      </c>
      <c r="K1" s="126" t="s">
        <v>6</v>
      </c>
      <c r="L1" s="126" t="s">
        <v>7</v>
      </c>
      <c r="M1" s="126" t="s">
        <v>8</v>
      </c>
      <c r="N1" s="126" t="s">
        <v>9</v>
      </c>
    </row>
    <row r="2" spans="1:14" x14ac:dyDescent="0.25">
      <c r="A2" t="s">
        <v>10</v>
      </c>
      <c r="C2" t="s">
        <v>11</v>
      </c>
      <c r="E2" t="s">
        <v>12</v>
      </c>
      <c r="G2" t="s">
        <v>13</v>
      </c>
      <c r="I2" s="94" t="s">
        <v>14</v>
      </c>
      <c r="J2" s="98">
        <v>1.1000000000000001</v>
      </c>
      <c r="K2" s="98">
        <v>1.1000000000000001</v>
      </c>
      <c r="L2" s="98">
        <v>1.2</v>
      </c>
      <c r="M2" s="98">
        <v>1.1000000000000001</v>
      </c>
      <c r="N2" s="99">
        <v>1.1000000000000001</v>
      </c>
    </row>
    <row r="3" spans="1:14" x14ac:dyDescent="0.25">
      <c r="A3" t="s">
        <v>15</v>
      </c>
      <c r="C3" t="s">
        <v>16</v>
      </c>
      <c r="E3" t="s">
        <v>17</v>
      </c>
      <c r="G3" t="s">
        <v>18</v>
      </c>
      <c r="I3" s="94" t="s">
        <v>19</v>
      </c>
      <c r="J3" s="98">
        <v>4.1100000000000003</v>
      </c>
      <c r="K3" s="98">
        <v>4.1399999999999997</v>
      </c>
      <c r="L3" s="98">
        <v>5.7</v>
      </c>
      <c r="M3" s="98">
        <v>4.24</v>
      </c>
      <c r="N3" s="99">
        <v>4.21</v>
      </c>
    </row>
    <row r="4" spans="1:14" x14ac:dyDescent="0.25">
      <c r="A4" t="s">
        <v>20</v>
      </c>
      <c r="C4" t="s">
        <v>21</v>
      </c>
      <c r="E4" t="s">
        <v>22</v>
      </c>
      <c r="G4" t="s">
        <v>23</v>
      </c>
      <c r="I4" s="94" t="s">
        <v>24</v>
      </c>
      <c r="J4" s="98">
        <v>5.01</v>
      </c>
      <c r="K4" s="98">
        <v>5.0599999999999996</v>
      </c>
      <c r="L4" s="98">
        <v>7.21</v>
      </c>
      <c r="M4" s="98">
        <v>5.3</v>
      </c>
      <c r="N4" s="99">
        <v>5.24</v>
      </c>
    </row>
    <row r="5" spans="1:14" x14ac:dyDescent="0.25">
      <c r="A5" t="s">
        <v>25</v>
      </c>
      <c r="C5" t="s">
        <v>26</v>
      </c>
      <c r="G5" t="s">
        <v>27</v>
      </c>
      <c r="I5" s="94" t="s">
        <v>28</v>
      </c>
      <c r="J5" s="98">
        <v>5.87</v>
      </c>
      <c r="K5" s="98">
        <v>5.91</v>
      </c>
      <c r="L5" s="98">
        <v>8.6300000000000008</v>
      </c>
      <c r="M5" s="98">
        <v>6.24</v>
      </c>
      <c r="N5" s="99">
        <v>6.17</v>
      </c>
    </row>
    <row r="6" spans="1:14" x14ac:dyDescent="0.25">
      <c r="A6" t="s">
        <v>29</v>
      </c>
      <c r="C6" t="s">
        <v>30</v>
      </c>
      <c r="G6" t="str">
        <f>"Velocity &gt; "&amp;C25&amp;" ft/s"</f>
        <v>Velocity &gt; 5 ft/s</v>
      </c>
      <c r="I6" s="94" t="s">
        <v>31</v>
      </c>
      <c r="J6" s="98">
        <v>7.21</v>
      </c>
      <c r="K6" s="98">
        <v>7.26</v>
      </c>
      <c r="L6" s="98">
        <v>10.8</v>
      </c>
      <c r="M6" s="98">
        <v>7.64</v>
      </c>
      <c r="N6" s="99">
        <v>7.55</v>
      </c>
    </row>
    <row r="7" spans="1:14" x14ac:dyDescent="0.25">
      <c r="A7" t="s">
        <v>32</v>
      </c>
      <c r="C7" t="s">
        <v>33</v>
      </c>
      <c r="G7" t="s">
        <v>34</v>
      </c>
      <c r="I7" s="94" t="s">
        <v>35</v>
      </c>
      <c r="J7" s="98">
        <v>9.65</v>
      </c>
      <c r="K7" s="98">
        <v>9.83</v>
      </c>
      <c r="L7" s="98">
        <v>14.8</v>
      </c>
      <c r="M7" s="98">
        <v>10</v>
      </c>
      <c r="N7" s="99">
        <v>9.93</v>
      </c>
    </row>
    <row r="8" spans="1:14" x14ac:dyDescent="0.25">
      <c r="A8" t="s">
        <v>33</v>
      </c>
      <c r="C8" t="s">
        <v>36</v>
      </c>
      <c r="G8" t="s">
        <v>37</v>
      </c>
      <c r="I8" s="94" t="s">
        <v>38</v>
      </c>
      <c r="J8" s="102" t="s">
        <v>39</v>
      </c>
      <c r="K8" s="102" t="s">
        <v>40</v>
      </c>
      <c r="L8" s="102" t="s">
        <v>41</v>
      </c>
      <c r="M8" s="102" t="s">
        <v>41</v>
      </c>
      <c r="N8" s="102" t="s">
        <v>42</v>
      </c>
    </row>
    <row r="9" spans="1:14" ht="18" x14ac:dyDescent="0.35">
      <c r="A9" t="s">
        <v>43</v>
      </c>
      <c r="G9" t="s">
        <v>44</v>
      </c>
      <c r="I9" s="94" t="s">
        <v>45</v>
      </c>
      <c r="J9" t="s">
        <v>46</v>
      </c>
      <c r="K9" t="s">
        <v>47</v>
      </c>
      <c r="L9" t="s">
        <v>46</v>
      </c>
      <c r="M9" t="s">
        <v>46</v>
      </c>
      <c r="N9" t="s">
        <v>46</v>
      </c>
    </row>
    <row r="10" spans="1:14" x14ac:dyDescent="0.25">
      <c r="A10" t="s">
        <v>48</v>
      </c>
      <c r="G10" t="s">
        <v>49</v>
      </c>
      <c r="I10" s="94" t="s">
        <v>50</v>
      </c>
      <c r="J10" t="s">
        <v>51</v>
      </c>
      <c r="K10" t="s">
        <v>52</v>
      </c>
      <c r="L10" t="s">
        <v>52</v>
      </c>
      <c r="M10" t="s">
        <v>52</v>
      </c>
      <c r="N10" t="s">
        <v>52</v>
      </c>
    </row>
    <row r="11" spans="1:14" x14ac:dyDescent="0.25">
      <c r="G11" t="s">
        <v>53</v>
      </c>
      <c r="I11" s="94" t="s">
        <v>54</v>
      </c>
      <c r="L11" t="s">
        <v>55</v>
      </c>
    </row>
    <row r="12" spans="1:14" x14ac:dyDescent="0.25">
      <c r="G12" t="s">
        <v>56</v>
      </c>
      <c r="I12" s="94" t="s">
        <v>57</v>
      </c>
      <c r="J12">
        <v>6</v>
      </c>
      <c r="K12">
        <v>6</v>
      </c>
      <c r="L12">
        <v>5</v>
      </c>
      <c r="M12">
        <v>6</v>
      </c>
      <c r="N12">
        <v>6</v>
      </c>
    </row>
    <row r="13" spans="1:14" x14ac:dyDescent="0.25">
      <c r="A13" s="94" t="s">
        <v>58</v>
      </c>
      <c r="C13" s="107">
        <v>45031</v>
      </c>
      <c r="G13" t="s">
        <v>59</v>
      </c>
    </row>
    <row r="14" spans="1:14" x14ac:dyDescent="0.25">
      <c r="A14" s="100" t="s">
        <v>60</v>
      </c>
      <c r="C14" s="101" t="s">
        <v>7</v>
      </c>
      <c r="G14" t="s">
        <v>61</v>
      </c>
      <c r="L14" s="99"/>
      <c r="M14" s="98"/>
    </row>
    <row r="15" spans="1:14" ht="16.5" x14ac:dyDescent="0.25">
      <c r="A15" s="94" t="s">
        <v>14</v>
      </c>
      <c r="C15" s="98">
        <f>HLOOKUP($C$14,$J$1:$N$12,2)</f>
        <v>1.2</v>
      </c>
      <c r="D15" s="97" t="str">
        <f>TEXT(C15,"0.00")</f>
        <v>1.20</v>
      </c>
      <c r="G15" t="s">
        <v>62</v>
      </c>
    </row>
    <row r="16" spans="1:14" x14ac:dyDescent="0.25">
      <c r="A16" s="94" t="s">
        <v>19</v>
      </c>
      <c r="C16" s="98">
        <f>HLOOKUP($C$14,$J$1:$N$12,3)</f>
        <v>5.7</v>
      </c>
      <c r="G16" t="s">
        <v>63</v>
      </c>
    </row>
    <row r="17" spans="1:8" x14ac:dyDescent="0.25">
      <c r="A17" s="94" t="s">
        <v>24</v>
      </c>
      <c r="C17" s="98">
        <f>HLOOKUP($C$14,$J$1:$N$12,4)</f>
        <v>7.21</v>
      </c>
      <c r="D17" s="98"/>
    </row>
    <row r="18" spans="1:8" x14ac:dyDescent="0.25">
      <c r="A18" s="94" t="s">
        <v>28</v>
      </c>
      <c r="C18" s="98">
        <f>HLOOKUP($C$14,$J$1:$N$12,5)</f>
        <v>8.6300000000000008</v>
      </c>
    </row>
    <row r="19" spans="1:8" x14ac:dyDescent="0.25">
      <c r="A19" s="94" t="s">
        <v>31</v>
      </c>
      <c r="C19" s="98">
        <f>HLOOKUP($C$14,$J$1:$N$12,6)</f>
        <v>10.8</v>
      </c>
      <c r="G19" t="s">
        <v>64</v>
      </c>
      <c r="H19" t="s">
        <v>65</v>
      </c>
    </row>
    <row r="20" spans="1:8" x14ac:dyDescent="0.25">
      <c r="A20" s="94" t="s">
        <v>35</v>
      </c>
      <c r="C20" s="98">
        <f>HLOOKUP($C$14,$J$1:$N$12,7)</f>
        <v>14.8</v>
      </c>
    </row>
    <row r="21" spans="1:8" x14ac:dyDescent="0.25">
      <c r="A21" s="94" t="s">
        <v>38</v>
      </c>
      <c r="C21" s="103" t="str">
        <f>HLOOKUP($C$14,$J$1:$N$12,8)</f>
        <v>1 October 2015</v>
      </c>
      <c r="G21" t="s">
        <v>66</v>
      </c>
      <c r="H21" t="s">
        <v>67</v>
      </c>
    </row>
    <row r="22" spans="1:8" x14ac:dyDescent="0.25">
      <c r="A22" s="94" t="s">
        <v>68</v>
      </c>
      <c r="C22" s="103" t="str">
        <f>HLOOKUP($C$14,$J$1:$N$12,9)</f>
        <v>City</v>
      </c>
      <c r="G22" t="s">
        <v>69</v>
      </c>
      <c r="H22" t="s">
        <v>70</v>
      </c>
    </row>
    <row r="23" spans="1:8" x14ac:dyDescent="0.25">
      <c r="A23" s="94" t="s">
        <v>50</v>
      </c>
      <c r="C23" s="103" t="str">
        <f>HLOOKUP($C$14,$J$1:$N$12,10)</f>
        <v xml:space="preserve"> O&amp;M Agreement</v>
      </c>
      <c r="G23" t="s">
        <v>71</v>
      </c>
      <c r="H23" t="s">
        <v>72</v>
      </c>
    </row>
    <row r="24" spans="1:8" x14ac:dyDescent="0.25">
      <c r="A24" s="94" t="s">
        <v>54</v>
      </c>
      <c r="C24" t="str">
        <f>HLOOKUP($C$14,$J$1:$N$12,11)</f>
        <v>Engineering or Building No.</v>
      </c>
      <c r="G24" t="s">
        <v>73</v>
      </c>
      <c r="H24" t="s">
        <v>74</v>
      </c>
    </row>
    <row r="25" spans="1:8" x14ac:dyDescent="0.25">
      <c r="A25" s="94" t="s">
        <v>57</v>
      </c>
      <c r="C25" s="98">
        <f>HLOOKUP($C$14,$J$1:$N$12,12)</f>
        <v>5</v>
      </c>
      <c r="G25" t="s">
        <v>75</v>
      </c>
      <c r="H25" t="s">
        <v>76</v>
      </c>
    </row>
    <row r="26" spans="1:8" x14ac:dyDescent="0.25">
      <c r="G26" t="s">
        <v>77</v>
      </c>
      <c r="H26" t="s">
        <v>78</v>
      </c>
    </row>
    <row r="31" spans="1:8" x14ac:dyDescent="0.25">
      <c r="E31" s="125" t="s">
        <v>79</v>
      </c>
    </row>
    <row r="32" spans="1:8" ht="60" customHeight="1" x14ac:dyDescent="0.25">
      <c r="B32" s="94" t="s">
        <v>5</v>
      </c>
    </row>
    <row r="33" spans="2:2" ht="60" customHeight="1" x14ac:dyDescent="0.25">
      <c r="B33" s="94" t="s">
        <v>6</v>
      </c>
    </row>
    <row r="34" spans="2:2" ht="60" customHeight="1" x14ac:dyDescent="0.25">
      <c r="B34" s="94" t="s">
        <v>7</v>
      </c>
    </row>
    <row r="35" spans="2:2" ht="60" customHeight="1" x14ac:dyDescent="0.25">
      <c r="B35" s="94" t="s">
        <v>8</v>
      </c>
    </row>
    <row r="36" spans="2:2" ht="60" customHeight="1" x14ac:dyDescent="0.25">
      <c r="B36" s="94" t="s">
        <v>9</v>
      </c>
    </row>
  </sheetData>
  <dataValidations count="1">
    <dataValidation type="list" allowBlank="1" showInputMessage="1" showErrorMessage="1" sqref="C14" xr:uid="{72F3BB5F-638F-49B0-81F5-3EA65ED35E7A}">
      <formula1>$J$1:$N$1</formula1>
    </dataValidation>
  </dataValidations>
  <pageMargins left="0.7" right="0.7" top="0.75" bottom="0.75" header="0.3" footer="0.3"/>
  <pageSetup orientation="portrait" horizontalDpi="1200" verticalDpi="1200" r:id="rId1"/>
  <drawing r:id="rId2"/>
  <legacyDrawing r:id="rId3"/>
  <tableParts count="5">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2442E-5BDD-4EB7-ACA3-35258981D945}">
  <sheetPr codeName="Sheet4">
    <tabColor theme="2" tint="-0.499984740745262"/>
    <pageSetUpPr fitToPage="1"/>
  </sheetPr>
  <dimension ref="A1:T57"/>
  <sheetViews>
    <sheetView showGridLines="0" showRowColHeaders="0" zoomScale="130" zoomScaleNormal="130" workbookViewId="0">
      <selection activeCell="C4" sqref="C4:Q5"/>
    </sheetView>
  </sheetViews>
  <sheetFormatPr defaultColWidth="0" defaultRowHeight="0" customHeight="1" zeroHeight="1" x14ac:dyDescent="0.25"/>
  <cols>
    <col min="1" max="1" width="2.7109375" style="13" customWidth="1"/>
    <col min="2" max="2" width="5.7109375" style="12" customWidth="1"/>
    <col min="3" max="8" width="2.7109375" style="13" customWidth="1"/>
    <col min="9" max="17" width="8.85546875" style="13" customWidth="1"/>
    <col min="18" max="20" width="0" style="13" hidden="1" customWidth="1"/>
    <col min="21" max="16384" width="8.85546875" style="13" hidden="1"/>
  </cols>
  <sheetData>
    <row r="1" spans="2:17" ht="19.899999999999999" customHeight="1" x14ac:dyDescent="0.25"/>
    <row r="2" spans="2:17" ht="19.899999999999999" customHeight="1" x14ac:dyDescent="0.25">
      <c r="B2" s="57" t="s">
        <v>80</v>
      </c>
    </row>
    <row r="3" spans="2:17" ht="4.9000000000000004" customHeight="1" x14ac:dyDescent="0.25">
      <c r="B3" s="57"/>
    </row>
    <row r="4" spans="2:17" ht="19.899999999999999" customHeight="1" x14ac:dyDescent="0.25">
      <c r="B4" s="12">
        <v>1</v>
      </c>
      <c r="C4" s="136" t="s">
        <v>81</v>
      </c>
      <c r="D4" s="136"/>
      <c r="E4" s="136"/>
      <c r="F4" s="136"/>
      <c r="G4" s="136"/>
      <c r="H4" s="136"/>
      <c r="I4" s="136"/>
      <c r="J4" s="136"/>
      <c r="K4" s="136"/>
      <c r="L4" s="136"/>
      <c r="M4" s="136"/>
      <c r="N4" s="136"/>
      <c r="O4" s="136"/>
      <c r="P4" s="136"/>
      <c r="Q4" s="136"/>
    </row>
    <row r="5" spans="2:17" ht="19.899999999999999" customHeight="1" x14ac:dyDescent="0.25">
      <c r="C5" s="136"/>
      <c r="D5" s="136"/>
      <c r="E5" s="136"/>
      <c r="F5" s="136"/>
      <c r="G5" s="136"/>
      <c r="H5" s="136"/>
      <c r="I5" s="136"/>
      <c r="J5" s="136"/>
      <c r="K5" s="136"/>
      <c r="L5" s="136"/>
      <c r="M5" s="136"/>
      <c r="N5" s="136"/>
      <c r="O5" s="136"/>
      <c r="P5" s="136"/>
      <c r="Q5" s="136"/>
    </row>
    <row r="6" spans="2:17" ht="19.899999999999999" customHeight="1" x14ac:dyDescent="0.25">
      <c r="B6" s="12">
        <f>B4+1</f>
        <v>2</v>
      </c>
      <c r="C6" s="13" t="s">
        <v>82</v>
      </c>
    </row>
    <row r="7" spans="2:17" ht="19.899999999999999" customHeight="1" x14ac:dyDescent="0.25">
      <c r="C7" s="14"/>
      <c r="D7" s="14"/>
      <c r="E7" s="14"/>
      <c r="F7" s="14"/>
      <c r="I7" s="13" t="s">
        <v>83</v>
      </c>
    </row>
    <row r="8" spans="2:17" ht="10.15" customHeight="1" x14ac:dyDescent="0.25"/>
    <row r="9" spans="2:17" ht="15" customHeight="1" x14ac:dyDescent="0.25">
      <c r="C9" s="15"/>
      <c r="D9" s="15"/>
      <c r="E9" s="15"/>
      <c r="F9" s="15"/>
      <c r="I9" s="137" t="s">
        <v>84</v>
      </c>
      <c r="J9" s="137"/>
      <c r="K9" s="137"/>
      <c r="L9" s="137"/>
      <c r="M9" s="137"/>
      <c r="N9" s="137"/>
      <c r="O9" s="137"/>
      <c r="P9" s="137"/>
      <c r="Q9" s="137"/>
    </row>
    <row r="10" spans="2:17" ht="15" customHeight="1" x14ac:dyDescent="0.25">
      <c r="I10" s="137"/>
      <c r="J10" s="137"/>
      <c r="K10" s="137"/>
      <c r="L10" s="137"/>
      <c r="M10" s="137"/>
      <c r="N10" s="137"/>
      <c r="O10" s="137"/>
      <c r="P10" s="137"/>
      <c r="Q10" s="137"/>
    </row>
    <row r="11" spans="2:17" ht="10.15" customHeight="1" x14ac:dyDescent="0.25">
      <c r="I11" s="127"/>
      <c r="J11" s="127"/>
      <c r="K11" s="127"/>
      <c r="L11" s="127"/>
      <c r="M11" s="127"/>
      <c r="N11" s="127"/>
      <c r="O11" s="127"/>
      <c r="P11" s="127"/>
      <c r="Q11" s="127"/>
    </row>
    <row r="12" spans="2:17" ht="15" customHeight="1" x14ac:dyDescent="0.25">
      <c r="F12" s="19"/>
      <c r="I12" s="137" t="s">
        <v>85</v>
      </c>
      <c r="J12" s="137"/>
      <c r="K12" s="137"/>
      <c r="L12" s="137"/>
      <c r="M12" s="137"/>
      <c r="N12" s="137"/>
      <c r="O12" s="137"/>
      <c r="P12" s="137"/>
      <c r="Q12" s="137"/>
    </row>
    <row r="13" spans="2:17" ht="15" customHeight="1" x14ac:dyDescent="0.25">
      <c r="I13" s="137"/>
      <c r="J13" s="137"/>
      <c r="K13" s="137"/>
      <c r="L13" s="137"/>
      <c r="M13" s="137"/>
      <c r="N13" s="137"/>
      <c r="O13" s="137"/>
      <c r="P13" s="137"/>
      <c r="Q13" s="137"/>
    </row>
    <row r="14" spans="2:17" ht="15" customHeight="1" x14ac:dyDescent="0.25">
      <c r="I14" s="137"/>
      <c r="J14" s="137"/>
      <c r="K14" s="137"/>
      <c r="L14" s="137"/>
      <c r="M14" s="137"/>
      <c r="N14" s="137"/>
      <c r="O14" s="137"/>
      <c r="P14" s="137"/>
      <c r="Q14" s="137"/>
    </row>
    <row r="15" spans="2:17" ht="15" customHeight="1" x14ac:dyDescent="0.25">
      <c r="I15" s="137"/>
      <c r="J15" s="137"/>
      <c r="K15" s="137"/>
      <c r="L15" s="137"/>
      <c r="M15" s="137"/>
      <c r="N15" s="137"/>
      <c r="O15" s="137"/>
      <c r="P15" s="137"/>
      <c r="Q15" s="137"/>
    </row>
    <row r="16" spans="2:17" ht="10.15" customHeight="1" x14ac:dyDescent="0.25">
      <c r="I16" s="59"/>
      <c r="J16" s="59"/>
      <c r="K16" s="59"/>
      <c r="L16" s="59"/>
      <c r="M16" s="59"/>
      <c r="N16" s="59"/>
      <c r="O16" s="59"/>
      <c r="P16" s="59"/>
      <c r="Q16" s="59"/>
    </row>
    <row r="17" spans="3:17" ht="15" customHeight="1" x14ac:dyDescent="0.25">
      <c r="C17" s="19"/>
      <c r="D17" s="36" t="s">
        <v>86</v>
      </c>
      <c r="E17" s="36"/>
      <c r="F17" s="19"/>
      <c r="G17" s="36" t="s">
        <v>87</v>
      </c>
      <c r="I17" s="137" t="s">
        <v>88</v>
      </c>
      <c r="J17" s="137"/>
      <c r="K17" s="137"/>
      <c r="L17" s="137"/>
      <c r="M17" s="137"/>
      <c r="N17" s="137"/>
      <c r="O17" s="137"/>
      <c r="P17" s="137"/>
      <c r="Q17" s="137"/>
    </row>
    <row r="18" spans="3:17" ht="15" customHeight="1" x14ac:dyDescent="0.25">
      <c r="I18" s="137"/>
      <c r="J18" s="137"/>
      <c r="K18" s="137"/>
      <c r="L18" s="137"/>
      <c r="M18" s="137"/>
      <c r="N18" s="137"/>
      <c r="O18" s="137"/>
      <c r="P18" s="137"/>
      <c r="Q18" s="137"/>
    </row>
    <row r="19" spans="3:17" ht="10.15" customHeight="1" x14ac:dyDescent="0.25"/>
    <row r="20" spans="3:17" ht="15" customHeight="1" x14ac:dyDescent="0.25">
      <c r="C20" s="16"/>
      <c r="D20" s="16"/>
      <c r="E20" s="16"/>
      <c r="F20" s="16"/>
      <c r="I20" s="137" t="s">
        <v>89</v>
      </c>
      <c r="J20" s="137"/>
      <c r="K20" s="137"/>
      <c r="L20" s="137"/>
      <c r="M20" s="137"/>
      <c r="N20" s="137"/>
      <c r="O20" s="137"/>
      <c r="P20" s="137"/>
      <c r="Q20" s="137"/>
    </row>
    <row r="21" spans="3:17" ht="15" customHeight="1" x14ac:dyDescent="0.25">
      <c r="I21" s="137"/>
      <c r="J21" s="137"/>
      <c r="K21" s="137"/>
      <c r="L21" s="137"/>
      <c r="M21" s="137"/>
      <c r="N21" s="137"/>
      <c r="O21" s="137"/>
      <c r="P21" s="137"/>
      <c r="Q21" s="137"/>
    </row>
    <row r="22" spans="3:17" ht="15" customHeight="1" x14ac:dyDescent="0.25">
      <c r="I22" s="137"/>
      <c r="J22" s="137"/>
      <c r="K22" s="137"/>
      <c r="L22" s="137"/>
      <c r="M22" s="137"/>
      <c r="N22" s="137"/>
      <c r="O22" s="137"/>
      <c r="P22" s="137"/>
      <c r="Q22" s="137"/>
    </row>
    <row r="23" spans="3:17" ht="19.899999999999999" customHeight="1" x14ac:dyDescent="0.25">
      <c r="I23" s="137"/>
      <c r="J23" s="137"/>
      <c r="K23" s="137"/>
      <c r="L23" s="137"/>
      <c r="M23" s="137"/>
      <c r="N23" s="137"/>
      <c r="O23" s="137"/>
      <c r="P23" s="137"/>
      <c r="Q23" s="137"/>
    </row>
    <row r="24" spans="3:17" ht="10.15" customHeight="1" x14ac:dyDescent="0.25">
      <c r="I24" s="59"/>
      <c r="J24" s="59"/>
      <c r="K24" s="59"/>
      <c r="L24" s="59"/>
      <c r="M24" s="59"/>
      <c r="N24" s="59"/>
      <c r="O24" s="59"/>
      <c r="P24" s="59"/>
      <c r="Q24" s="59"/>
    </row>
    <row r="25" spans="3:17" ht="15" customHeight="1" x14ac:dyDescent="0.25">
      <c r="C25" s="17"/>
      <c r="D25" s="17"/>
      <c r="E25" s="17"/>
      <c r="F25" s="17"/>
      <c r="I25" s="137" t="s">
        <v>90</v>
      </c>
      <c r="J25" s="137"/>
      <c r="K25" s="137"/>
      <c r="L25" s="137"/>
      <c r="M25" s="137"/>
      <c r="N25" s="137"/>
      <c r="O25" s="137"/>
      <c r="P25" s="137"/>
      <c r="Q25" s="137"/>
    </row>
    <row r="26" spans="3:17" ht="15" customHeight="1" x14ac:dyDescent="0.25">
      <c r="I26" s="137"/>
      <c r="J26" s="137"/>
      <c r="K26" s="137"/>
      <c r="L26" s="137"/>
      <c r="M26" s="137"/>
      <c r="N26" s="137"/>
      <c r="O26" s="137"/>
      <c r="P26" s="137"/>
      <c r="Q26" s="137"/>
    </row>
    <row r="27" spans="3:17" ht="10.15" customHeight="1" x14ac:dyDescent="0.25"/>
    <row r="28" spans="3:17" ht="19.899999999999999" customHeight="1" x14ac:dyDescent="0.25">
      <c r="C28" s="18" t="s">
        <v>11</v>
      </c>
      <c r="D28" s="18"/>
      <c r="E28" s="18"/>
      <c r="F28" s="18"/>
      <c r="I28" s="13" t="s">
        <v>91</v>
      </c>
    </row>
    <row r="29" spans="3:17" ht="10.15" customHeight="1" x14ac:dyDescent="0.25"/>
    <row r="30" spans="3:17" ht="19.899999999999999" customHeight="1" x14ac:dyDescent="0.25">
      <c r="C30" s="3" t="s">
        <v>1</v>
      </c>
      <c r="D30" s="3"/>
      <c r="E30" s="3"/>
      <c r="F30" s="3"/>
      <c r="I30" s="13" t="s">
        <v>92</v>
      </c>
    </row>
    <row r="31" spans="3:17" ht="10.15" customHeight="1" x14ac:dyDescent="0.25"/>
    <row r="32" spans="3:17" ht="19.899999999999999" customHeight="1" x14ac:dyDescent="0.25">
      <c r="C32" s="3" t="s">
        <v>0</v>
      </c>
      <c r="D32" s="3"/>
      <c r="E32" s="3"/>
      <c r="F32" s="3"/>
      <c r="I32" s="13" t="s">
        <v>93</v>
      </c>
    </row>
    <row r="33" spans="2:17" ht="10.15" customHeight="1" x14ac:dyDescent="0.25"/>
    <row r="34" spans="2:17" ht="19.899999999999999" customHeight="1" x14ac:dyDescent="0.25">
      <c r="B34" s="12">
        <f>B6+1</f>
        <v>3</v>
      </c>
      <c r="C34" s="13" t="s">
        <v>94</v>
      </c>
    </row>
    <row r="35" spans="2:17" ht="19.899999999999999" customHeight="1" x14ac:dyDescent="0.25">
      <c r="B35" s="12">
        <f>B34+1</f>
        <v>4</v>
      </c>
      <c r="C35" s="137" t="s">
        <v>95</v>
      </c>
      <c r="D35" s="137"/>
      <c r="E35" s="137"/>
      <c r="F35" s="137"/>
      <c r="G35" s="137"/>
      <c r="H35" s="137"/>
      <c r="I35" s="137"/>
      <c r="J35" s="137"/>
      <c r="K35" s="137"/>
      <c r="L35" s="137"/>
      <c r="M35" s="137"/>
      <c r="N35" s="137"/>
      <c r="O35" s="137"/>
      <c r="P35" s="137"/>
      <c r="Q35" s="137"/>
    </row>
    <row r="36" spans="2:17" ht="15" customHeight="1" x14ac:dyDescent="0.25">
      <c r="C36" s="137"/>
      <c r="D36" s="137"/>
      <c r="E36" s="137"/>
      <c r="F36" s="137"/>
      <c r="G36" s="137"/>
      <c r="H36" s="137"/>
      <c r="I36" s="137"/>
      <c r="J36" s="137"/>
      <c r="K36" s="137"/>
      <c r="L36" s="137"/>
      <c r="M36" s="137"/>
      <c r="N36" s="137"/>
      <c r="O36" s="137"/>
      <c r="P36" s="137"/>
      <c r="Q36" s="137"/>
    </row>
    <row r="37" spans="2:17" ht="19.899999999999999" customHeight="1" x14ac:dyDescent="0.25">
      <c r="B37" s="12">
        <v>5</v>
      </c>
      <c r="C37" s="136" t="s">
        <v>96</v>
      </c>
      <c r="D37" s="136"/>
      <c r="E37" s="136"/>
      <c r="F37" s="136"/>
      <c r="G37" s="136"/>
      <c r="H37" s="136"/>
      <c r="I37" s="136"/>
      <c r="J37" s="136"/>
      <c r="K37" s="136"/>
      <c r="L37" s="136"/>
      <c r="M37" s="136"/>
      <c r="N37" s="136"/>
      <c r="O37" s="136"/>
      <c r="P37" s="136"/>
      <c r="Q37" s="136"/>
    </row>
    <row r="38" spans="2:17" ht="19.899999999999999" customHeight="1" x14ac:dyDescent="0.25">
      <c r="C38" s="136"/>
      <c r="D38" s="136"/>
      <c r="E38" s="136"/>
      <c r="F38" s="136"/>
      <c r="G38" s="136"/>
      <c r="H38" s="136"/>
      <c r="I38" s="136"/>
      <c r="J38" s="136"/>
      <c r="K38" s="136"/>
      <c r="L38" s="136"/>
      <c r="M38" s="136"/>
      <c r="N38" s="136"/>
      <c r="O38" s="136"/>
      <c r="P38" s="136"/>
      <c r="Q38" s="136"/>
    </row>
    <row r="39" spans="2:17" ht="12" customHeight="1" x14ac:dyDescent="0.25">
      <c r="C39" s="136"/>
      <c r="D39" s="136"/>
      <c r="E39" s="136"/>
      <c r="F39" s="136"/>
      <c r="G39" s="136"/>
      <c r="H39" s="136"/>
      <c r="I39" s="136"/>
      <c r="J39" s="136"/>
      <c r="K39" s="136"/>
      <c r="L39" s="136"/>
      <c r="M39" s="136"/>
      <c r="N39" s="136"/>
      <c r="O39" s="136"/>
      <c r="P39" s="136"/>
      <c r="Q39" s="136"/>
    </row>
    <row r="40" spans="2:17" ht="19.899999999999999" customHeight="1" x14ac:dyDescent="0.25">
      <c r="B40" s="12">
        <v>6</v>
      </c>
      <c r="C40" s="13" t="s">
        <v>97</v>
      </c>
    </row>
    <row r="41" spans="2:17" ht="19.899999999999999" customHeight="1" x14ac:dyDescent="0.25"/>
    <row r="42" spans="2:17" ht="19.899999999999999" customHeight="1" x14ac:dyDescent="0.25"/>
    <row r="43" spans="2:17" ht="19.899999999999999" customHeight="1" x14ac:dyDescent="0.25"/>
    <row r="44" spans="2:17" ht="19.899999999999999" customHeight="1" x14ac:dyDescent="0.25"/>
    <row r="45" spans="2:17" ht="19.899999999999999" customHeight="1" x14ac:dyDescent="0.25"/>
    <row r="46" spans="2:17" ht="19.899999999999999" customHeight="1" x14ac:dyDescent="0.25"/>
    <row r="47" spans="2:17" ht="19.899999999999999" customHeight="1" x14ac:dyDescent="0.25"/>
    <row r="48" spans="2:17" ht="19.899999999999999" customHeight="1" x14ac:dyDescent="0.25"/>
    <row r="49" ht="19.899999999999999" customHeight="1" x14ac:dyDescent="0.25"/>
    <row r="50" ht="19.899999999999999" customHeight="1" x14ac:dyDescent="0.25"/>
    <row r="51" ht="19.899999999999999" customHeight="1" x14ac:dyDescent="0.25"/>
    <row r="52" ht="19.899999999999999" customHeight="1" x14ac:dyDescent="0.25"/>
    <row r="53" ht="19.899999999999999" customHeight="1" x14ac:dyDescent="0.25"/>
    <row r="54" ht="19.899999999999999" customHeight="1" x14ac:dyDescent="0.25"/>
    <row r="55" ht="19.899999999999999" customHeight="1" x14ac:dyDescent="0.25"/>
    <row r="56" ht="19.899999999999999" customHeight="1" x14ac:dyDescent="0.25"/>
    <row r="57" ht="19.899999999999999" customHeight="1" x14ac:dyDescent="0.25"/>
  </sheetData>
  <sheetProtection algorithmName="SHA-512" hashValue="B7ukay+Qc3LXVvnMlViLfDScfKzTo0fsMdkJgUmCFuVEw+OXA3WSzfW9OAvsGGyp2mKyRts509U0p7gn0ByJIg==" saltValue="bvN0/l6qM7GR6IWoq7jgJA==" spinCount="100000" sheet="1" objects="1" scenarios="1" selectLockedCells="1"/>
  <mergeCells count="8">
    <mergeCell ref="C37:Q39"/>
    <mergeCell ref="C4:Q5"/>
    <mergeCell ref="I9:Q10"/>
    <mergeCell ref="I25:Q26"/>
    <mergeCell ref="C35:Q36"/>
    <mergeCell ref="I20:Q23"/>
    <mergeCell ref="I17:Q18"/>
    <mergeCell ref="I12:Q15"/>
  </mergeCells>
  <conditionalFormatting sqref="C9:F9">
    <cfRule type="expression" dxfId="230" priority="5">
      <formula>ISBLANK(C9)</formula>
    </cfRule>
  </conditionalFormatting>
  <conditionalFormatting sqref="F12">
    <cfRule type="expression" dxfId="229" priority="4">
      <formula>ISBLANK(F12)</formula>
    </cfRule>
  </conditionalFormatting>
  <conditionalFormatting sqref="C17">
    <cfRule type="expression" dxfId="228" priority="2">
      <formula>ISBLANK(C17)</formula>
    </cfRule>
  </conditionalFormatting>
  <conditionalFormatting sqref="F17">
    <cfRule type="expression" dxfId="227" priority="1">
      <formula>ISBLANK(F17)</formula>
    </cfRule>
  </conditionalFormatting>
  <pageMargins left="0.2" right="0.2" top="0.5" bottom="0.25" header="0.3" footer="0.3"/>
  <pageSetup scale="9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AB6BEEF-B1DA-4646-852C-94D854C30A2A}">
          <x14:formula1>
            <xm:f>Tables!$E$2:$E$4</xm:f>
          </x14:formula1>
          <xm:sqref>C28:F28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5BCFA-678D-4F47-972D-31E458267710}">
  <sheetPr codeName="Sheet5">
    <tabColor theme="9" tint="0.39997558519241921"/>
  </sheetPr>
  <dimension ref="A1:CN183"/>
  <sheetViews>
    <sheetView showGridLines="0" showRowColHeaders="0" showZeros="0" tabSelected="1" topLeftCell="A37" zoomScale="150" zoomScaleNormal="150" workbookViewId="0">
      <selection activeCell="E19" sqref="E19:X19"/>
    </sheetView>
  </sheetViews>
  <sheetFormatPr defaultColWidth="0" defaultRowHeight="0" customHeight="1" zeroHeight="1" x14ac:dyDescent="0.25"/>
  <cols>
    <col min="1" max="1" width="1.7109375" style="36" customWidth="1"/>
    <col min="2" max="36" width="2.7109375" style="36" customWidth="1"/>
    <col min="37" max="37" width="1.7109375" style="36" customWidth="1"/>
    <col min="38" max="38" width="10.28515625" style="11" hidden="1" customWidth="1"/>
    <col min="39" max="39" width="7.28515625" style="11" hidden="1" customWidth="1"/>
    <col min="40" max="41" width="8.7109375" style="11" hidden="1" customWidth="1"/>
    <col min="42" max="42" width="2.7109375" style="36" customWidth="1"/>
    <col min="43" max="43" width="3.7109375" style="36" customWidth="1"/>
    <col min="44" max="77" width="2.7109375" style="36" customWidth="1"/>
    <col min="78" max="80" width="2.7109375" style="36" hidden="1" customWidth="1"/>
    <col min="81" max="81" width="8.7109375" style="36" hidden="1" customWidth="1"/>
    <col min="82" max="92" width="0" style="36" hidden="1" customWidth="1"/>
    <col min="93" max="16384" width="8.85546875" style="36" hidden="1"/>
  </cols>
  <sheetData>
    <row r="1" spans="1:92" ht="15" customHeight="1" x14ac:dyDescent="0.25">
      <c r="O1" s="2"/>
      <c r="P1" s="2"/>
      <c r="Q1" s="2"/>
      <c r="S1" s="23"/>
      <c r="T1" s="168" t="s">
        <v>98</v>
      </c>
      <c r="U1" s="168"/>
      <c r="V1" s="168"/>
      <c r="W1" s="168"/>
      <c r="X1" s="168"/>
      <c r="Y1" s="168"/>
      <c r="Z1" s="168"/>
      <c r="AA1" s="168"/>
      <c r="AB1" s="168"/>
      <c r="AC1" s="168"/>
      <c r="AD1" s="168"/>
      <c r="AE1" s="168"/>
      <c r="AF1" s="168"/>
      <c r="AG1" s="168"/>
      <c r="AH1" s="168"/>
      <c r="AI1" s="168"/>
      <c r="AJ1" s="168"/>
      <c r="AK1" s="168"/>
      <c r="AL1" s="76"/>
      <c r="AM1" s="76"/>
      <c r="AN1" s="76"/>
      <c r="AO1" s="76"/>
      <c r="BG1" s="23"/>
      <c r="BH1" s="168" t="str">
        <f>T1</f>
        <v>Form 2D - Bioretention Area
Design Form</v>
      </c>
      <c r="BI1" s="168"/>
      <c r="BJ1" s="168"/>
      <c r="BK1" s="168"/>
      <c r="BL1" s="168"/>
      <c r="BM1" s="168"/>
      <c r="BN1" s="168"/>
      <c r="BO1" s="168"/>
      <c r="BP1" s="168"/>
      <c r="BQ1" s="168"/>
      <c r="BR1" s="168"/>
      <c r="BS1" s="168"/>
      <c r="BT1" s="168"/>
      <c r="BU1" s="168"/>
      <c r="BV1" s="168"/>
      <c r="BW1" s="168"/>
      <c r="BX1" s="168"/>
      <c r="CI1" s="77"/>
      <c r="CJ1" s="77"/>
      <c r="CK1" s="77"/>
      <c r="CL1" s="77"/>
      <c r="CM1" s="77"/>
      <c r="CN1" s="77"/>
    </row>
    <row r="2" spans="1:92" ht="15" customHeight="1" x14ac:dyDescent="0.25">
      <c r="J2" s="2"/>
      <c r="K2" s="2"/>
      <c r="L2" s="2"/>
      <c r="M2" s="2"/>
      <c r="N2" s="2"/>
      <c r="O2" s="2"/>
      <c r="P2" s="2"/>
      <c r="Q2" s="2"/>
      <c r="R2" s="23"/>
      <c r="S2" s="23"/>
      <c r="T2" s="168"/>
      <c r="U2" s="168"/>
      <c r="V2" s="168"/>
      <c r="W2" s="168"/>
      <c r="X2" s="168"/>
      <c r="Y2" s="168"/>
      <c r="Z2" s="168"/>
      <c r="AA2" s="168"/>
      <c r="AB2" s="168"/>
      <c r="AC2" s="168"/>
      <c r="AD2" s="168"/>
      <c r="AE2" s="168"/>
      <c r="AF2" s="168"/>
      <c r="AG2" s="168"/>
      <c r="AH2" s="168"/>
      <c r="AI2" s="168"/>
      <c r="AJ2" s="168"/>
      <c r="AK2" s="168"/>
      <c r="AL2" s="76"/>
      <c r="AM2" s="76"/>
      <c r="AN2" s="76"/>
      <c r="AO2" s="76"/>
      <c r="BF2" s="23"/>
      <c r="BG2" s="23"/>
      <c r="BH2" s="168"/>
      <c r="BI2" s="168"/>
      <c r="BJ2" s="168"/>
      <c r="BK2" s="168"/>
      <c r="BL2" s="168"/>
      <c r="BM2" s="168"/>
      <c r="BN2" s="168"/>
      <c r="BO2" s="168"/>
      <c r="BP2" s="168"/>
      <c r="BQ2" s="168"/>
      <c r="BR2" s="168"/>
      <c r="BS2" s="168"/>
      <c r="BT2" s="168"/>
      <c r="BU2" s="168"/>
      <c r="BV2" s="168"/>
      <c r="BW2" s="168"/>
      <c r="BX2" s="168"/>
      <c r="CC2" s="77"/>
      <c r="CI2" s="77"/>
      <c r="CJ2" s="77"/>
      <c r="CK2" s="77"/>
      <c r="CL2" s="77"/>
      <c r="CM2" s="77"/>
      <c r="CN2" s="77"/>
    </row>
    <row r="3" spans="1:92" ht="15" customHeight="1" x14ac:dyDescent="0.25">
      <c r="J3" s="2"/>
      <c r="K3" s="2"/>
      <c r="L3" s="2"/>
      <c r="M3" s="2"/>
      <c r="N3" s="2"/>
      <c r="O3" s="2"/>
      <c r="P3" s="2"/>
      <c r="Q3" s="2"/>
      <c r="R3" s="23"/>
      <c r="S3" s="23"/>
      <c r="T3" s="168"/>
      <c r="U3" s="168"/>
      <c r="V3" s="168"/>
      <c r="W3" s="168"/>
      <c r="X3" s="168"/>
      <c r="Y3" s="168"/>
      <c r="Z3" s="168"/>
      <c r="AA3" s="168"/>
      <c r="AB3" s="168"/>
      <c r="AC3" s="168"/>
      <c r="AD3" s="168"/>
      <c r="AE3" s="168"/>
      <c r="AF3" s="168"/>
      <c r="AG3" s="168"/>
      <c r="AH3" s="168"/>
      <c r="AI3" s="168"/>
      <c r="AJ3" s="168"/>
      <c r="AK3" s="168"/>
      <c r="AL3" s="76"/>
      <c r="AM3" s="76"/>
      <c r="AN3" s="76"/>
      <c r="AO3" s="76"/>
      <c r="BF3" s="23"/>
      <c r="BG3" s="23"/>
      <c r="BH3" s="168"/>
      <c r="BI3" s="168"/>
      <c r="BJ3" s="168"/>
      <c r="BK3" s="168"/>
      <c r="BL3" s="168"/>
      <c r="BM3" s="168"/>
      <c r="BN3" s="168"/>
      <c r="BO3" s="168"/>
      <c r="BP3" s="168"/>
      <c r="BQ3" s="168"/>
      <c r="BR3" s="168"/>
      <c r="BS3" s="168"/>
      <c r="BT3" s="168"/>
      <c r="BU3" s="168"/>
      <c r="BV3" s="168"/>
      <c r="BW3" s="168"/>
      <c r="BX3" s="168"/>
      <c r="CC3" s="77"/>
      <c r="CI3" s="77"/>
      <c r="CJ3" s="77"/>
      <c r="CK3" s="77"/>
      <c r="CL3" s="77"/>
      <c r="CM3" s="77"/>
      <c r="CN3" s="77"/>
    </row>
    <row r="4" spans="1:92" ht="15" customHeight="1" x14ac:dyDescent="0.25">
      <c r="J4" s="2"/>
      <c r="K4" s="2"/>
      <c r="L4" s="2"/>
      <c r="M4" s="2"/>
      <c r="N4" s="2"/>
      <c r="O4" s="2"/>
      <c r="P4" s="2"/>
      <c r="Q4" s="2"/>
      <c r="R4" s="23"/>
      <c r="S4" s="23"/>
      <c r="T4" s="168"/>
      <c r="U4" s="168"/>
      <c r="V4" s="168"/>
      <c r="W4" s="168"/>
      <c r="X4" s="168"/>
      <c r="Y4" s="168"/>
      <c r="Z4" s="168"/>
      <c r="AA4" s="168"/>
      <c r="AB4" s="168"/>
      <c r="AC4" s="168"/>
      <c r="AD4" s="168"/>
      <c r="AE4" s="168"/>
      <c r="AF4" s="168"/>
      <c r="AG4" s="168"/>
      <c r="AH4" s="168"/>
      <c r="AI4" s="168"/>
      <c r="AJ4" s="168"/>
      <c r="AK4" s="168"/>
      <c r="AL4" s="76"/>
      <c r="AM4" s="76"/>
      <c r="AN4" s="76"/>
      <c r="AO4" s="76"/>
      <c r="BF4" s="23"/>
      <c r="BG4" s="23"/>
      <c r="BH4" s="168"/>
      <c r="BI4" s="168"/>
      <c r="BJ4" s="168"/>
      <c r="BK4" s="168"/>
      <c r="BL4" s="168"/>
      <c r="BM4" s="168"/>
      <c r="BN4" s="168"/>
      <c r="BO4" s="168"/>
      <c r="BP4" s="168"/>
      <c r="BQ4" s="168"/>
      <c r="BR4" s="168"/>
      <c r="BS4" s="168"/>
      <c r="BT4" s="168"/>
      <c r="BU4" s="168"/>
      <c r="BV4" s="168"/>
      <c r="BW4" s="168"/>
      <c r="BX4" s="168"/>
      <c r="CC4" s="77"/>
      <c r="CI4" s="77"/>
      <c r="CJ4" s="77"/>
      <c r="CK4" s="77"/>
      <c r="CL4" s="77"/>
      <c r="CM4" s="77"/>
      <c r="CN4" s="77"/>
    </row>
    <row r="5" spans="1:92" ht="4.9000000000000004" customHeight="1" x14ac:dyDescent="0.25">
      <c r="J5" s="2"/>
      <c r="K5" s="2"/>
      <c r="L5" s="2"/>
      <c r="M5" s="2"/>
      <c r="N5" s="2"/>
      <c r="O5" s="2"/>
      <c r="P5" s="2"/>
      <c r="Q5" s="2"/>
      <c r="R5" s="130"/>
      <c r="S5" s="130"/>
      <c r="T5" s="130"/>
      <c r="U5" s="130"/>
      <c r="V5" s="130"/>
      <c r="W5" s="130"/>
      <c r="X5" s="130"/>
      <c r="Y5" s="130"/>
      <c r="Z5" s="130"/>
      <c r="AA5" s="130"/>
      <c r="AB5" s="130"/>
      <c r="AC5" s="130"/>
      <c r="AD5" s="130"/>
      <c r="AE5" s="130"/>
      <c r="AF5" s="130"/>
      <c r="AG5" s="130"/>
      <c r="AH5" s="130"/>
      <c r="AI5" s="130"/>
      <c r="AJ5" s="130"/>
      <c r="AL5" s="76"/>
      <c r="AM5" s="76"/>
      <c r="AN5" s="76"/>
      <c r="AO5" s="76"/>
    </row>
    <row r="6" spans="1:92" ht="15" customHeight="1" x14ac:dyDescent="0.25">
      <c r="A6" s="24"/>
      <c r="B6" s="25" t="s">
        <v>99</v>
      </c>
      <c r="C6" s="25"/>
      <c r="D6" s="25"/>
      <c r="E6" s="25"/>
      <c r="F6" s="25"/>
      <c r="G6" s="25"/>
      <c r="H6" s="25"/>
      <c r="I6" s="25"/>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76"/>
      <c r="AM6" s="76"/>
      <c r="AN6" s="76"/>
      <c r="AO6" s="76"/>
      <c r="AQ6" s="175" t="s">
        <v>100</v>
      </c>
      <c r="AR6" s="175"/>
      <c r="AS6" s="175"/>
      <c r="AT6" s="175"/>
      <c r="AU6" s="175"/>
      <c r="AV6" s="175"/>
      <c r="AW6" s="175"/>
      <c r="AX6" s="175"/>
      <c r="AY6" s="175"/>
      <c r="AZ6" s="175"/>
      <c r="BA6" s="175"/>
      <c r="BB6" s="175"/>
      <c r="BC6" s="175"/>
      <c r="BD6" s="175"/>
      <c r="BE6" s="67"/>
      <c r="BF6" s="67"/>
      <c r="BG6" s="67"/>
      <c r="BH6" s="67"/>
      <c r="BI6" s="67"/>
      <c r="BJ6" s="67"/>
      <c r="BK6" s="67"/>
      <c r="BL6" s="67"/>
      <c r="BM6" s="67"/>
      <c r="BN6" s="67"/>
      <c r="BO6" s="67"/>
      <c r="BP6" s="67"/>
      <c r="BQ6" s="67"/>
      <c r="BR6" s="67"/>
      <c r="BS6" s="67"/>
      <c r="BT6" s="67"/>
      <c r="BU6" s="67"/>
      <c r="BV6" s="67"/>
      <c r="BW6" s="67"/>
      <c r="BX6" s="67"/>
      <c r="BY6" s="67"/>
      <c r="BZ6" s="67"/>
      <c r="CA6" s="67"/>
      <c r="CB6" s="67"/>
      <c r="CC6" s="67"/>
    </row>
    <row r="7" spans="1:92" ht="15" customHeight="1" x14ac:dyDescent="0.25">
      <c r="A7" s="28"/>
      <c r="B7" s="8" t="s">
        <v>101</v>
      </c>
      <c r="C7" s="8"/>
      <c r="D7" s="8"/>
      <c r="E7" s="60"/>
      <c r="F7" s="60"/>
      <c r="G7" s="60"/>
      <c r="H7" s="60"/>
      <c r="I7" s="60"/>
      <c r="J7" s="60"/>
      <c r="K7" s="60"/>
      <c r="L7" s="60"/>
      <c r="M7" s="60"/>
      <c r="N7" s="60"/>
      <c r="O7" s="60"/>
      <c r="P7" s="60"/>
      <c r="Q7" s="60"/>
      <c r="R7" s="60"/>
      <c r="S7" s="60"/>
      <c r="T7" s="60"/>
      <c r="U7" s="60"/>
      <c r="V7" s="60"/>
      <c r="W7" s="60"/>
      <c r="X7" s="60"/>
      <c r="Y7" s="60"/>
      <c r="Z7" s="60"/>
      <c r="AA7" s="60"/>
      <c r="AB7" s="60"/>
      <c r="AC7" s="8"/>
      <c r="AD7" s="8"/>
      <c r="AE7" s="29" t="s">
        <v>102</v>
      </c>
      <c r="AF7" s="60"/>
      <c r="AG7" s="60"/>
      <c r="AH7" s="60"/>
      <c r="AI7" s="60"/>
      <c r="AJ7" s="60"/>
      <c r="AK7" s="30"/>
      <c r="AL7" s="76"/>
      <c r="AM7" s="76"/>
      <c r="AN7" s="76"/>
      <c r="AO7" s="76"/>
      <c r="AQ7" s="175"/>
      <c r="AR7" s="175"/>
      <c r="AS7" s="175"/>
      <c r="AT7" s="175"/>
      <c r="AU7" s="175"/>
      <c r="AV7" s="175"/>
      <c r="AW7" s="175"/>
      <c r="AX7" s="175"/>
      <c r="AY7" s="175"/>
      <c r="AZ7" s="175"/>
      <c r="BA7" s="175"/>
      <c r="BB7" s="175"/>
      <c r="BC7" s="175"/>
      <c r="BD7" s="175"/>
      <c r="BE7" s="67"/>
      <c r="BF7" s="67"/>
      <c r="BG7" s="67"/>
      <c r="BH7" s="67"/>
      <c r="BI7" s="67"/>
      <c r="BJ7" s="67"/>
      <c r="BK7" s="67"/>
      <c r="BL7" s="67"/>
      <c r="BM7" s="67"/>
      <c r="BN7" s="67"/>
      <c r="BO7" s="67"/>
      <c r="BP7" s="67"/>
      <c r="BQ7" s="67"/>
      <c r="BR7" s="67"/>
      <c r="BS7" s="67"/>
      <c r="BT7" s="67"/>
      <c r="BU7" s="67"/>
      <c r="BV7" s="67"/>
      <c r="BW7" s="67"/>
      <c r="BX7" s="67"/>
      <c r="BY7" s="67"/>
      <c r="BZ7" s="67"/>
      <c r="CA7" s="67"/>
      <c r="CB7" s="67"/>
      <c r="CC7" s="67"/>
    </row>
    <row r="8" spans="1:92" ht="4.9000000000000004" customHeight="1" x14ac:dyDescent="0.25">
      <c r="A8" s="28"/>
      <c r="B8" s="8"/>
      <c r="C8" s="8"/>
      <c r="D8" s="8"/>
      <c r="E8" s="8"/>
      <c r="F8" s="8"/>
      <c r="G8" s="8"/>
      <c r="H8" s="8"/>
      <c r="I8" s="8"/>
      <c r="J8" s="8"/>
      <c r="K8" s="8"/>
      <c r="L8" s="8"/>
      <c r="M8" s="8"/>
      <c r="N8" s="8"/>
      <c r="O8" s="8"/>
      <c r="P8" s="8"/>
      <c r="Q8" s="8"/>
      <c r="R8" s="8"/>
      <c r="S8" s="8"/>
      <c r="T8" s="8"/>
      <c r="U8" s="8"/>
      <c r="V8" s="8"/>
      <c r="W8" s="8"/>
      <c r="X8" s="8"/>
      <c r="Y8" s="8"/>
      <c r="Z8" s="29"/>
      <c r="AA8" s="10"/>
      <c r="AB8" s="10"/>
      <c r="AC8" s="10"/>
      <c r="AD8" s="10"/>
      <c r="AE8" s="8"/>
      <c r="AF8" s="8"/>
      <c r="AG8" s="8"/>
      <c r="AH8" s="10"/>
      <c r="AI8" s="10"/>
      <c r="AJ8" s="10"/>
      <c r="AK8" s="30"/>
      <c r="AL8" s="76"/>
      <c r="AM8" s="76"/>
      <c r="AN8" s="76"/>
      <c r="AO8" s="76"/>
    </row>
    <row r="9" spans="1:92" ht="15" customHeight="1" x14ac:dyDescent="0.25">
      <c r="A9" s="28"/>
      <c r="B9" s="8" t="s">
        <v>103</v>
      </c>
      <c r="C9" s="29"/>
      <c r="D9" s="29"/>
      <c r="E9" s="29"/>
      <c r="F9" s="8"/>
      <c r="G9" s="78"/>
      <c r="H9" s="8" t="s">
        <v>104</v>
      </c>
      <c r="I9" s="8"/>
      <c r="J9" s="8"/>
      <c r="K9" s="8"/>
      <c r="L9" s="8"/>
      <c r="M9" s="8"/>
      <c r="N9" s="78"/>
      <c r="O9" s="8" t="s">
        <v>105</v>
      </c>
      <c r="P9" s="8"/>
      <c r="Q9" s="8"/>
      <c r="R9" s="8"/>
      <c r="S9" s="8"/>
      <c r="T9" s="8"/>
      <c r="U9" s="8"/>
      <c r="V9" s="8"/>
      <c r="W9" s="78"/>
      <c r="X9" s="8" t="s">
        <v>106</v>
      </c>
      <c r="Y9" s="8"/>
      <c r="Z9" s="8"/>
      <c r="AA9" s="8"/>
      <c r="AB9" s="8"/>
      <c r="AC9" s="8"/>
      <c r="AD9" s="8"/>
      <c r="AE9" s="8"/>
      <c r="AF9" s="8"/>
      <c r="AG9" s="8"/>
      <c r="AH9" s="8"/>
      <c r="AI9" s="8"/>
      <c r="AJ9" s="8"/>
      <c r="AK9" s="30"/>
      <c r="AL9" s="76"/>
      <c r="AM9" s="76"/>
      <c r="AN9" s="76"/>
      <c r="AO9" s="76"/>
      <c r="AQ9" s="108" t="s">
        <v>107</v>
      </c>
      <c r="AR9" s="108"/>
      <c r="AS9" s="108"/>
      <c r="AT9" s="108"/>
      <c r="AU9" s="108"/>
      <c r="AV9" s="108"/>
      <c r="AW9" s="108"/>
      <c r="AX9" s="108"/>
      <c r="AY9" s="108"/>
      <c r="AZ9"/>
      <c r="BA9"/>
      <c r="BB9"/>
      <c r="BC9"/>
      <c r="BD9"/>
      <c r="BE9"/>
      <c r="BF9"/>
      <c r="BG9"/>
      <c r="BH9"/>
      <c r="BI9"/>
      <c r="BJ9"/>
      <c r="BK9"/>
      <c r="BL9"/>
      <c r="BM9"/>
      <c r="BN9"/>
      <c r="BO9"/>
      <c r="BP9"/>
      <c r="BQ9"/>
      <c r="BR9"/>
      <c r="BS9"/>
      <c r="BT9"/>
      <c r="BU9"/>
      <c r="BV9"/>
      <c r="BW9"/>
      <c r="BX9"/>
      <c r="BY9"/>
      <c r="BZ9"/>
      <c r="CA9"/>
      <c r="CB9"/>
      <c r="CC9" s="33"/>
    </row>
    <row r="10" spans="1:92" ht="4.9000000000000004" customHeight="1" x14ac:dyDescent="0.25">
      <c r="A10" s="28"/>
      <c r="B10" s="8"/>
      <c r="C10" s="29"/>
      <c r="D10" s="29"/>
      <c r="E10" s="29"/>
      <c r="F10" s="8"/>
      <c r="G10" s="29"/>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30"/>
      <c r="AL10" s="76"/>
      <c r="AM10" s="76"/>
      <c r="AN10" s="76"/>
      <c r="AO10" s="76"/>
      <c r="AQ10" s="108"/>
      <c r="AR10" s="108"/>
      <c r="AS10" s="108"/>
      <c r="AT10" s="108"/>
      <c r="AU10" s="108"/>
      <c r="AV10" s="108"/>
      <c r="AW10" s="108"/>
      <c r="AX10" s="108"/>
      <c r="AY10" s="108"/>
      <c r="AZ10"/>
      <c r="BA10"/>
      <c r="BB10"/>
      <c r="BC10"/>
      <c r="BD10"/>
      <c r="BE10"/>
      <c r="BF10"/>
      <c r="BG10"/>
      <c r="BH10"/>
      <c r="BI10"/>
      <c r="BJ10"/>
      <c r="BK10"/>
      <c r="BL10"/>
      <c r="BM10"/>
      <c r="BN10"/>
      <c r="BO10"/>
      <c r="BP10"/>
      <c r="BQ10"/>
      <c r="BR10"/>
      <c r="BS10"/>
      <c r="BT10"/>
      <c r="BU10"/>
      <c r="BV10"/>
      <c r="BW10"/>
      <c r="BX10"/>
      <c r="BY10"/>
      <c r="BZ10"/>
      <c r="CA10"/>
      <c r="CB10"/>
      <c r="CC10" s="33"/>
    </row>
    <row r="11" spans="1:92" ht="15" customHeight="1" x14ac:dyDescent="0.25">
      <c r="A11" s="28"/>
      <c r="B11" s="8"/>
      <c r="C11" s="29"/>
      <c r="D11" s="29"/>
      <c r="E11" s="29"/>
      <c r="F11" s="8"/>
      <c r="G11" s="78"/>
      <c r="H11" s="8" t="s">
        <v>108</v>
      </c>
      <c r="I11" s="8"/>
      <c r="J11" s="8"/>
      <c r="K11" s="8"/>
      <c r="L11" s="8"/>
      <c r="M11" s="8"/>
      <c r="N11" s="78"/>
      <c r="O11" s="8" t="s">
        <v>109</v>
      </c>
      <c r="P11" s="8"/>
      <c r="Q11" s="8"/>
      <c r="R11" s="8"/>
      <c r="S11" s="8"/>
      <c r="T11" s="8"/>
      <c r="U11" s="8"/>
      <c r="V11" s="8"/>
      <c r="W11" s="78"/>
      <c r="X11" s="8" t="s">
        <v>110</v>
      </c>
      <c r="Y11" s="8"/>
      <c r="Z11" s="8"/>
      <c r="AA11" s="8"/>
      <c r="AB11" s="8"/>
      <c r="AC11" s="8"/>
      <c r="AD11" s="8"/>
      <c r="AE11" s="8"/>
      <c r="AF11" s="8"/>
      <c r="AG11" s="8"/>
      <c r="AH11" s="8"/>
      <c r="AI11" s="8"/>
      <c r="AJ11" s="8"/>
      <c r="AK11" s="30"/>
      <c r="AL11" s="76"/>
      <c r="AM11" s="76"/>
      <c r="AN11" s="76"/>
      <c r="AO11" s="76"/>
      <c r="AQ11" s="109">
        <v>1</v>
      </c>
      <c r="AR11" s="9" t="s">
        <v>111</v>
      </c>
    </row>
    <row r="12" spans="1:92" ht="4.9000000000000004" customHeight="1" x14ac:dyDescent="0.25">
      <c r="A12" s="28"/>
      <c r="B12" s="8"/>
      <c r="C12" s="29"/>
      <c r="D12" s="29"/>
      <c r="E12" s="29"/>
      <c r="F12" s="8"/>
      <c r="G12" s="29"/>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30"/>
      <c r="AL12" s="76"/>
      <c r="AM12" s="76"/>
      <c r="AN12" s="76"/>
      <c r="AO12" s="76"/>
      <c r="AQ12" s="109"/>
      <c r="AR12" s="109"/>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row>
    <row r="13" spans="1:92" ht="15" customHeight="1" x14ac:dyDescent="0.25">
      <c r="A13" s="28"/>
      <c r="B13" s="8" t="s">
        <v>112</v>
      </c>
      <c r="C13" s="8"/>
      <c r="D13" s="8"/>
      <c r="E13" s="8"/>
      <c r="F13" s="8"/>
      <c r="G13" s="78"/>
      <c r="H13" s="8" t="s">
        <v>113</v>
      </c>
      <c r="I13" s="8"/>
      <c r="J13" s="8"/>
      <c r="K13" s="8"/>
      <c r="L13" s="8"/>
      <c r="M13" s="8"/>
      <c r="N13" s="78"/>
      <c r="O13" s="8" t="s">
        <v>114</v>
      </c>
      <c r="P13" s="8"/>
      <c r="Q13" s="8"/>
      <c r="R13" s="8"/>
      <c r="S13" s="8"/>
      <c r="T13" s="8"/>
      <c r="U13" s="8"/>
      <c r="V13" s="8"/>
      <c r="W13" s="78"/>
      <c r="X13" s="8" t="s">
        <v>115</v>
      </c>
      <c r="Y13" s="8"/>
      <c r="Z13" s="8"/>
      <c r="AA13" s="8"/>
      <c r="AB13" s="8"/>
      <c r="AC13" s="8"/>
      <c r="AD13" s="78"/>
      <c r="AE13" s="8" t="s">
        <v>116</v>
      </c>
      <c r="AF13" s="79"/>
      <c r="AG13" s="8"/>
      <c r="AH13" s="8"/>
      <c r="AI13" s="8"/>
      <c r="AJ13" s="8"/>
      <c r="AK13" s="30"/>
      <c r="AL13" s="76"/>
      <c r="AM13" s="76"/>
      <c r="AN13" s="76"/>
      <c r="AO13" s="76"/>
      <c r="AQ13" s="109">
        <v>2</v>
      </c>
      <c r="AR13" s="104" t="s">
        <v>117</v>
      </c>
      <c r="AS13" s="104"/>
      <c r="AT13" s="104"/>
      <c r="AU13" s="104"/>
      <c r="AV13" s="104"/>
      <c r="AW13" s="104"/>
      <c r="AX13" s="104"/>
      <c r="AY13" s="104"/>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row>
    <row r="14" spans="1:92" ht="4.9000000000000004" customHeight="1" x14ac:dyDescent="0.25">
      <c r="A14" s="2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30"/>
      <c r="AL14" s="76"/>
      <c r="AM14" s="76"/>
      <c r="AN14" s="76"/>
      <c r="AO14" s="76"/>
      <c r="AQ14" s="109"/>
      <c r="AR14" s="104"/>
      <c r="AS14" s="104"/>
      <c r="AT14" s="104"/>
      <c r="AU14" s="104"/>
      <c r="AV14" s="104"/>
      <c r="AW14" s="104"/>
      <c r="AX14" s="104"/>
      <c r="AY14" s="104"/>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row>
    <row r="15" spans="1:92" ht="15" customHeight="1" x14ac:dyDescent="0.25">
      <c r="A15" s="28"/>
      <c r="B15" s="10" t="s">
        <v>118</v>
      </c>
      <c r="C15" s="8"/>
      <c r="D15" s="75"/>
      <c r="E15" s="29"/>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30"/>
      <c r="AL15" s="76"/>
      <c r="AM15" s="76"/>
      <c r="AN15" s="76"/>
      <c r="AO15" s="76"/>
      <c r="AQ15" s="109"/>
      <c r="AR15" s="104" t="s">
        <v>119</v>
      </c>
      <c r="AS15" s="104"/>
      <c r="AT15" s="104"/>
      <c r="AU15" s="104"/>
      <c r="AV15" s="104"/>
      <c r="AW15" s="104"/>
      <c r="AX15" s="104"/>
      <c r="AY15" s="104"/>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row>
    <row r="16" spans="1:92" ht="4.9000000000000004" customHeight="1" x14ac:dyDescent="0.25">
      <c r="A16" s="34"/>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35"/>
      <c r="AL16" s="76"/>
      <c r="AM16" s="76"/>
      <c r="AN16" s="76"/>
      <c r="AO16" s="76"/>
      <c r="AQ16" s="109"/>
      <c r="AR16" s="109"/>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row>
    <row r="17" spans="2:78" ht="4.9000000000000004" customHeight="1" x14ac:dyDescent="0.25">
      <c r="AL17" s="76"/>
      <c r="AM17" s="76"/>
      <c r="AN17" s="76"/>
      <c r="AO17" s="76"/>
      <c r="AQ17" s="109"/>
      <c r="AR17" s="109"/>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row>
    <row r="18" spans="2:78" ht="13.9" customHeight="1" x14ac:dyDescent="0.25">
      <c r="B18" s="1" t="s">
        <v>120</v>
      </c>
      <c r="C18" s="1"/>
      <c r="D18" s="1"/>
      <c r="E18" s="1"/>
      <c r="F18" s="1"/>
      <c r="G18" s="1"/>
      <c r="H18" s="1"/>
      <c r="I18" s="1"/>
      <c r="AD18" s="135"/>
      <c r="AQ18" s="109">
        <v>3</v>
      </c>
      <c r="AR18" s="104" t="s">
        <v>121</v>
      </c>
      <c r="AS18" s="104"/>
      <c r="AT18" s="104"/>
      <c r="AU18" s="104"/>
      <c r="AV18" s="104"/>
      <c r="AW18" s="104"/>
      <c r="AX18" s="104"/>
      <c r="AY18" s="104"/>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row>
    <row r="19" spans="2:78" ht="13.9" customHeight="1" x14ac:dyDescent="0.25">
      <c r="D19" s="135" t="s">
        <v>122</v>
      </c>
      <c r="E19" s="140"/>
      <c r="F19" s="140"/>
      <c r="G19" s="140"/>
      <c r="H19" s="140"/>
      <c r="I19" s="140"/>
      <c r="J19" s="140"/>
      <c r="K19" s="140"/>
      <c r="L19" s="140"/>
      <c r="M19" s="140"/>
      <c r="N19" s="140"/>
      <c r="O19" s="140"/>
      <c r="P19" s="140"/>
      <c r="Q19" s="140"/>
      <c r="R19" s="140"/>
      <c r="S19" s="140"/>
      <c r="T19" s="140"/>
      <c r="U19" s="140"/>
      <c r="V19" s="140"/>
      <c r="W19" s="140"/>
      <c r="X19" s="140"/>
      <c r="AD19" s="135" t="s">
        <v>102</v>
      </c>
      <c r="AE19" s="150"/>
      <c r="AF19" s="150"/>
      <c r="AG19" s="150"/>
      <c r="AH19" s="150"/>
      <c r="AI19" s="150"/>
      <c r="AJ19" s="150"/>
      <c r="AQ19" s="109"/>
      <c r="AR19" s="104" t="str">
        <f>"Hydrology for Small Watersheds Technical Release 55 (TR-55) or equivalent as approved by the "&amp;Tables!$C$22&amp;" Engineer;"</f>
        <v>Hydrology for Small Watersheds Technical Release 55 (TR-55) or equivalent as approved by the City Engineer;</v>
      </c>
      <c r="AS19" s="104"/>
      <c r="AT19" s="104"/>
      <c r="AU19" s="104"/>
      <c r="AV19" s="104"/>
      <c r="AW19" s="104"/>
      <c r="AX19" s="104"/>
      <c r="AY19" s="104"/>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row>
    <row r="20" spans="2:78" ht="13.9" customHeight="1" x14ac:dyDescent="0.25">
      <c r="D20" s="135" t="s">
        <v>123</v>
      </c>
      <c r="E20" s="151"/>
      <c r="F20" s="151"/>
      <c r="G20" s="151"/>
      <c r="H20" s="151"/>
      <c r="I20" s="151"/>
      <c r="J20" s="151"/>
      <c r="K20" s="151"/>
      <c r="L20" s="151"/>
      <c r="M20" s="151"/>
      <c r="N20" s="151"/>
      <c r="O20" s="151"/>
      <c r="P20" s="151"/>
      <c r="Q20" s="151"/>
      <c r="R20" s="151"/>
      <c r="S20" s="151"/>
      <c r="T20" s="151"/>
      <c r="U20" s="151"/>
      <c r="V20" s="151"/>
      <c r="W20" s="151"/>
      <c r="X20" s="151"/>
      <c r="AD20" s="135" t="s">
        <v>124</v>
      </c>
      <c r="AE20" s="176"/>
      <c r="AF20" s="176"/>
      <c r="AG20" s="176"/>
      <c r="AH20" s="176"/>
      <c r="AI20" s="176"/>
      <c r="AJ20" s="176"/>
      <c r="AQ20" s="109">
        <v>4</v>
      </c>
      <c r="AR20" s="104" t="s">
        <v>125</v>
      </c>
      <c r="AS20" s="104"/>
      <c r="AT20" s="104"/>
      <c r="AU20" s="104"/>
      <c r="AV20" s="104"/>
      <c r="AW20" s="104"/>
      <c r="AX20" s="104"/>
      <c r="AY20" s="104"/>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row>
    <row r="21" spans="2:78" ht="4.9000000000000004" customHeight="1" x14ac:dyDescent="0.25">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80"/>
      <c r="AM21" s="80"/>
      <c r="AN21" s="80"/>
      <c r="AO21" s="80"/>
      <c r="AQ21" s="109"/>
      <c r="AR21" s="104"/>
      <c r="AS21" s="104"/>
      <c r="AT21" s="104"/>
      <c r="AU21" s="104"/>
      <c r="AV21" s="104"/>
      <c r="AW21" s="104"/>
      <c r="AX21" s="104"/>
      <c r="AY21" s="104"/>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row>
    <row r="22" spans="2:78" ht="13.9" customHeight="1" x14ac:dyDescent="0.25">
      <c r="E22" s="135" t="s">
        <v>126</v>
      </c>
      <c r="F22" s="20"/>
      <c r="G22" s="36" t="s">
        <v>104</v>
      </c>
      <c r="N22" s="20"/>
      <c r="O22" s="36" t="s">
        <v>105</v>
      </c>
      <c r="W22" s="20"/>
      <c r="X22" s="36" t="s">
        <v>106</v>
      </c>
      <c r="AR22" s="104" t="s">
        <v>127</v>
      </c>
      <c r="AS22" s="104"/>
      <c r="AT22" s="104"/>
      <c r="AU22" s="104"/>
      <c r="AV22" s="104"/>
      <c r="AW22" s="104"/>
      <c r="AX22" s="104"/>
      <c r="AY22" s="104"/>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row>
    <row r="23" spans="2:78" ht="4.9000000000000004" customHeight="1" x14ac:dyDescent="0.25">
      <c r="C23" s="135"/>
      <c r="D23" s="135"/>
      <c r="E23" s="135"/>
      <c r="F23" s="135"/>
      <c r="G23" s="135"/>
      <c r="H23" s="135"/>
      <c r="I23" s="135"/>
      <c r="AQ23" s="109"/>
      <c r="AR23" s="109"/>
      <c r="AS23" s="104"/>
      <c r="AT23" s="104"/>
      <c r="AU23" s="104"/>
      <c r="AV23" s="104"/>
      <c r="AW23" s="104"/>
      <c r="AX23" s="104"/>
      <c r="AY23" s="104"/>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row>
    <row r="24" spans="2:78" ht="13.9" customHeight="1" x14ac:dyDescent="0.25">
      <c r="C24" s="135"/>
      <c r="D24" s="135"/>
      <c r="E24" s="135"/>
      <c r="F24" s="20"/>
      <c r="G24" s="36" t="s">
        <v>108</v>
      </c>
      <c r="N24" s="20"/>
      <c r="O24" s="36" t="s">
        <v>109</v>
      </c>
      <c r="W24" s="20"/>
      <c r="X24" s="36" t="s">
        <v>110</v>
      </c>
      <c r="AQ24" s="109">
        <v>5</v>
      </c>
      <c r="AR24" s="104" t="s">
        <v>128</v>
      </c>
      <c r="AS24" s="104"/>
      <c r="AT24" s="104"/>
      <c r="AU24" s="104"/>
      <c r="AV24" s="104"/>
      <c r="AW24" s="104"/>
      <c r="AX24" s="104"/>
      <c r="AY24" s="104"/>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row>
    <row r="25" spans="2:78" ht="4.9000000000000004" customHeight="1" x14ac:dyDescent="0.25">
      <c r="C25" s="135"/>
      <c r="D25" s="135"/>
      <c r="E25" s="135"/>
      <c r="F25" s="135"/>
      <c r="G25" s="135"/>
      <c r="H25" s="135"/>
      <c r="I25" s="135"/>
      <c r="AQ25" s="109"/>
      <c r="AR25" s="104"/>
      <c r="AS25" s="104"/>
      <c r="AT25" s="104"/>
      <c r="AU25" s="104"/>
      <c r="AV25" s="104"/>
      <c r="AW25" s="104"/>
      <c r="AX25" s="104"/>
      <c r="AY25" s="104"/>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row>
    <row r="26" spans="2:78" ht="13.9" customHeight="1" x14ac:dyDescent="0.25">
      <c r="D26" s="135"/>
      <c r="E26" s="135"/>
      <c r="F26" s="135"/>
      <c r="H26" s="135" t="s">
        <v>129</v>
      </c>
      <c r="I26" s="135"/>
      <c r="J26" s="162"/>
      <c r="K26" s="162"/>
      <c r="L26" s="162"/>
      <c r="M26" s="162"/>
      <c r="N26" s="36" t="s">
        <v>130</v>
      </c>
      <c r="AR26" s="104" t="s">
        <v>131</v>
      </c>
      <c r="AS26" s="104"/>
      <c r="AT26" s="104"/>
      <c r="AU26" s="104"/>
      <c r="AV26" s="104"/>
      <c r="AW26" s="104"/>
      <c r="AX26" s="104"/>
      <c r="AY26" s="104"/>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row>
    <row r="27" spans="2:78" ht="13.9" customHeight="1" x14ac:dyDescent="0.25">
      <c r="B27" s="36" t="s">
        <v>132</v>
      </c>
      <c r="Z27" s="135" t="s">
        <v>133</v>
      </c>
      <c r="AA27" s="162"/>
      <c r="AB27" s="162"/>
      <c r="AC27" s="162"/>
      <c r="AD27" s="162"/>
      <c r="AE27" s="36" t="s">
        <v>130</v>
      </c>
      <c r="AQ27" s="109"/>
      <c r="AR27" s="104" t="s">
        <v>134</v>
      </c>
      <c r="AS27" s="104"/>
      <c r="AT27" s="104"/>
      <c r="AU27" s="104"/>
      <c r="AV27" s="104"/>
      <c r="AW27" s="104"/>
      <c r="AX27" s="104"/>
      <c r="AY27" s="104"/>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row>
    <row r="28" spans="2:78" ht="13.9" customHeight="1" x14ac:dyDescent="0.25">
      <c r="D28" s="135"/>
      <c r="E28" s="135"/>
      <c r="F28" s="135"/>
      <c r="G28" s="135"/>
      <c r="I28" s="135" t="s">
        <v>135</v>
      </c>
      <c r="J28" s="162"/>
      <c r="K28" s="162"/>
      <c r="L28" s="162"/>
      <c r="M28" s="162"/>
      <c r="N28" s="36" t="s">
        <v>130</v>
      </c>
      <c r="S28" s="36" t="s">
        <v>136</v>
      </c>
      <c r="AQ28" s="109">
        <v>6</v>
      </c>
      <c r="AR28" s="36" t="s">
        <v>137</v>
      </c>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row>
    <row r="29" spans="2:78" ht="13.9" customHeight="1" x14ac:dyDescent="0.25">
      <c r="D29" s="135"/>
      <c r="E29" s="135"/>
      <c r="F29" s="135"/>
      <c r="G29" s="135"/>
      <c r="I29" s="135" t="s">
        <v>138</v>
      </c>
      <c r="J29" s="161"/>
      <c r="K29" s="161"/>
      <c r="L29" s="161"/>
      <c r="M29" s="161"/>
      <c r="N29" s="36" t="s">
        <v>130</v>
      </c>
      <c r="V29" s="135" t="s">
        <v>139</v>
      </c>
      <c r="W29" s="159">
        <f>IF(AL29=1,"0.00",IFERROR(IF($J$33-$AA$27&lt;0,0,$J$33-$AA$27),""))</f>
        <v>0</v>
      </c>
      <c r="X29" s="159"/>
      <c r="Y29" s="159"/>
      <c r="Z29" s="159"/>
      <c r="AA29" s="36" t="s">
        <v>130</v>
      </c>
      <c r="AL29" s="115">
        <f>IF(AND(J33=0,ISBLANK(AA27)),0,IF(OR(J33-AA27=0,J33-AA27&lt;0),1,2))</f>
        <v>0</v>
      </c>
      <c r="AR29" s="36" t="s">
        <v>140</v>
      </c>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row>
    <row r="30" spans="2:78" ht="13.9" customHeight="1" x14ac:dyDescent="0.25">
      <c r="D30" s="135"/>
      <c r="E30" s="135"/>
      <c r="F30" s="135"/>
      <c r="G30" s="135"/>
      <c r="I30" s="135" t="s">
        <v>141</v>
      </c>
      <c r="J30" s="161"/>
      <c r="K30" s="161"/>
      <c r="L30" s="161"/>
      <c r="M30" s="161"/>
      <c r="N30" s="36" t="s">
        <v>130</v>
      </c>
      <c r="S30" s="36" t="s">
        <v>142</v>
      </c>
      <c r="AQ30" s="109">
        <v>7</v>
      </c>
      <c r="AR30" s="36" t="s">
        <v>143</v>
      </c>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row>
    <row r="31" spans="2:78" ht="13.9" customHeight="1" x14ac:dyDescent="0.25">
      <c r="D31" s="135"/>
      <c r="E31" s="135"/>
      <c r="F31" s="135"/>
      <c r="G31" s="135"/>
      <c r="I31" s="135" t="s">
        <v>144</v>
      </c>
      <c r="J31" s="161"/>
      <c r="K31" s="161"/>
      <c r="L31" s="161"/>
      <c r="M31" s="161"/>
      <c r="N31" s="36" t="s">
        <v>130</v>
      </c>
      <c r="V31" s="135" t="s">
        <v>145</v>
      </c>
      <c r="W31" s="36" t="str">
        <f>"AIA acres X "&amp;Tables!D15&amp; " in X 3,630"</f>
        <v>AIA acres X 1.20 in X 3,630</v>
      </c>
      <c r="AR31" s="36" t="s">
        <v>146</v>
      </c>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row>
    <row r="32" spans="2:78" ht="13.9" customHeight="1" thickBot="1" x14ac:dyDescent="0.3">
      <c r="D32" s="135"/>
      <c r="E32" s="135"/>
      <c r="F32" s="135"/>
      <c r="G32" s="135"/>
      <c r="I32" s="135" t="s">
        <v>147</v>
      </c>
      <c r="J32" s="169"/>
      <c r="K32" s="169"/>
      <c r="L32" s="169"/>
      <c r="M32" s="169"/>
      <c r="N32" s="36" t="s">
        <v>130</v>
      </c>
      <c r="V32" s="135" t="s">
        <v>145</v>
      </c>
      <c r="W32" s="159">
        <f>IF(AL29=1,"0.00",IFERROR(IF($J$33-$AA$27&lt;0,0,$J$33-$AA$27),""))</f>
        <v>0</v>
      </c>
      <c r="X32" s="159"/>
      <c r="Y32" s="159"/>
      <c r="Z32" s="159"/>
      <c r="AA32" s="36" t="str">
        <f>"acres X "&amp;Tables!D15&amp;" in X 3,630"</f>
        <v>acres X 1.20 in X 3,630</v>
      </c>
      <c r="AQ32" s="109">
        <v>8</v>
      </c>
      <c r="AR32" s="104" t="s">
        <v>148</v>
      </c>
      <c r="AS32" s="104"/>
      <c r="AT32" s="104"/>
      <c r="AU32" s="104"/>
      <c r="AV32" s="104"/>
      <c r="AW32" s="104"/>
      <c r="AX32" s="104"/>
      <c r="AY32" s="104"/>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row>
    <row r="33" spans="2:78" ht="13.9" customHeight="1" thickTop="1" x14ac:dyDescent="0.25">
      <c r="D33" s="135"/>
      <c r="E33" s="135"/>
      <c r="F33" s="135"/>
      <c r="G33" s="135"/>
      <c r="I33" s="135" t="s">
        <v>149</v>
      </c>
      <c r="J33" s="159">
        <f>IF(SUM($J$28:$J$32)=0,0,SUM($J$28:$J$32))</f>
        <v>0</v>
      </c>
      <c r="K33" s="159"/>
      <c r="L33" s="159"/>
      <c r="M33" s="159"/>
      <c r="N33" s="36" t="s">
        <v>130</v>
      </c>
      <c r="V33" s="135" t="s">
        <v>145</v>
      </c>
      <c r="W33" s="167">
        <f>IF(AL29=1,"0",IFERROR(ROUND(IF(($J$33-$AA$27)*Tables!C15*3630&lt;0,0,($J$33-$AA$27)*Tables!C15*3630),0),""))</f>
        <v>0</v>
      </c>
      <c r="X33" s="167"/>
      <c r="Y33" s="167"/>
      <c r="Z33" s="167"/>
      <c r="AA33" s="36" t="s">
        <v>150</v>
      </c>
      <c r="AR33" s="104" t="s">
        <v>151</v>
      </c>
      <c r="AS33" s="104"/>
      <c r="AT33" s="104"/>
      <c r="AU33" s="104"/>
      <c r="AV33" s="104"/>
      <c r="AW33" s="104"/>
      <c r="AX33" s="104"/>
      <c r="AY33" s="104"/>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row>
    <row r="34" spans="2:78" ht="13.9" customHeight="1" x14ac:dyDescent="0.25">
      <c r="B34" s="1" t="s">
        <v>152</v>
      </c>
      <c r="C34" s="1"/>
      <c r="D34" s="1"/>
      <c r="E34" s="1"/>
      <c r="F34" s="1"/>
      <c r="G34" s="1"/>
      <c r="H34" s="1"/>
      <c r="I34" s="1"/>
      <c r="AQ34" s="109"/>
      <c r="AR34" s="104" t="s">
        <v>153</v>
      </c>
      <c r="AS34" s="104"/>
      <c r="AT34" s="104"/>
      <c r="AU34" s="104"/>
      <c r="AV34" s="104"/>
      <c r="AW34" s="104"/>
      <c r="AX34" s="104"/>
      <c r="AY34" s="104"/>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row>
    <row r="35" spans="2:78" s="11" customFormat="1" ht="15" hidden="1" customHeight="1" x14ac:dyDescent="0.25">
      <c r="B35" s="81"/>
      <c r="C35" s="81"/>
      <c r="D35" s="81"/>
      <c r="E35" s="81"/>
      <c r="F35" s="81"/>
      <c r="G35" s="81"/>
      <c r="H35" s="81"/>
      <c r="I35" s="81"/>
      <c r="L35" s="115">
        <f>IF(ISBLANK(L36),1,2)</f>
        <v>1</v>
      </c>
      <c r="P35" s="115">
        <f>IF(ISBLANK(P36),1,2)</f>
        <v>1</v>
      </c>
      <c r="T35" s="115">
        <f>IF(ISBLANK(T36),1,2)</f>
        <v>1</v>
      </c>
      <c r="X35" s="115">
        <f>IF(ISBLANK(X36),1,2)</f>
        <v>1</v>
      </c>
      <c r="AB35" s="115">
        <f>IF(ISBLANK(AB36),1,2)</f>
        <v>1</v>
      </c>
      <c r="AQ35" s="109"/>
      <c r="AR35" s="109"/>
      <c r="AS35" s="104"/>
      <c r="AT35" s="104"/>
      <c r="AU35" s="104"/>
      <c r="AV35" s="104"/>
      <c r="AW35" s="104"/>
      <c r="AX35" s="104"/>
      <c r="AY35" s="104"/>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row>
    <row r="36" spans="2:78" ht="13.9" customHeight="1" x14ac:dyDescent="0.25">
      <c r="I36" s="135"/>
      <c r="J36" s="135" t="s">
        <v>154</v>
      </c>
      <c r="K36" s="135"/>
      <c r="L36" s="164"/>
      <c r="M36" s="164"/>
      <c r="N36" s="164"/>
      <c r="P36" s="164"/>
      <c r="Q36" s="164"/>
      <c r="R36" s="164"/>
      <c r="T36" s="164"/>
      <c r="U36" s="164"/>
      <c r="V36" s="164"/>
      <c r="W36" s="128"/>
      <c r="X36" s="164"/>
      <c r="Y36" s="164"/>
      <c r="Z36" s="164"/>
      <c r="AB36" s="164"/>
      <c r="AC36" s="164"/>
      <c r="AD36" s="164"/>
      <c r="AE36" s="128"/>
      <c r="AF36" s="139" t="s">
        <v>155</v>
      </c>
      <c r="AG36" s="139"/>
      <c r="AH36" s="139"/>
      <c r="AI36" s="128"/>
      <c r="AJ36" s="128"/>
      <c r="AQ36" s="109">
        <v>9</v>
      </c>
      <c r="AR36" s="104" t="s">
        <v>156</v>
      </c>
      <c r="AS36" s="104"/>
      <c r="AT36" s="104"/>
      <c r="AU36" s="104"/>
      <c r="AV36" s="104"/>
      <c r="AW36" s="104"/>
      <c r="AX36" s="104"/>
      <c r="AY36" s="104"/>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row>
    <row r="37" spans="2:78" ht="13.9" customHeight="1" x14ac:dyDescent="0.25">
      <c r="I37" s="135"/>
      <c r="J37" s="135" t="s">
        <v>157</v>
      </c>
      <c r="K37" s="135"/>
      <c r="L37" s="161"/>
      <c r="M37" s="161"/>
      <c r="N37" s="161"/>
      <c r="P37" s="161"/>
      <c r="Q37" s="161"/>
      <c r="R37" s="161"/>
      <c r="T37" s="161"/>
      <c r="U37" s="161"/>
      <c r="V37" s="161"/>
      <c r="W37" s="128"/>
      <c r="X37" s="161"/>
      <c r="Y37" s="161"/>
      <c r="Z37" s="161"/>
      <c r="AB37" s="161"/>
      <c r="AC37" s="161"/>
      <c r="AD37" s="161"/>
      <c r="AE37" s="128"/>
      <c r="AF37" s="162"/>
      <c r="AG37" s="162"/>
      <c r="AH37" s="162"/>
      <c r="AI37" s="128"/>
      <c r="AJ37" s="128"/>
      <c r="AR37" s="104" t="s">
        <v>158</v>
      </c>
      <c r="AS37" s="104"/>
      <c r="AT37" s="104"/>
      <c r="AU37" s="104"/>
      <c r="AV37" s="104"/>
      <c r="AW37" s="104"/>
      <c r="AX37" s="104"/>
      <c r="AY37" s="104"/>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row>
    <row r="38" spans="2:78" ht="13.9" customHeight="1" x14ac:dyDescent="0.25">
      <c r="I38" s="135"/>
      <c r="J38" s="135" t="s">
        <v>159</v>
      </c>
      <c r="K38" s="135"/>
      <c r="L38" s="160"/>
      <c r="M38" s="160"/>
      <c r="N38" s="160"/>
      <c r="P38" s="163"/>
      <c r="Q38" s="163"/>
      <c r="R38" s="163"/>
      <c r="S38" s="82"/>
      <c r="T38" s="163"/>
      <c r="U38" s="163"/>
      <c r="V38" s="163"/>
      <c r="W38" s="128"/>
      <c r="X38" s="163"/>
      <c r="Y38" s="163"/>
      <c r="Z38" s="163"/>
      <c r="AB38" s="163"/>
      <c r="AC38" s="163"/>
      <c r="AD38" s="163"/>
      <c r="AE38" s="128"/>
      <c r="AF38" s="163"/>
      <c r="AG38" s="163"/>
      <c r="AH38" s="163"/>
      <c r="AI38" s="128"/>
      <c r="AJ38" s="128"/>
      <c r="AQ38" s="109"/>
      <c r="AR38" s="104" t="s">
        <v>160</v>
      </c>
      <c r="AS38" s="104"/>
      <c r="AT38" s="104"/>
      <c r="AU38" s="104"/>
      <c r="AV38" s="104"/>
      <c r="AW38" s="104"/>
      <c r="AX38" s="104"/>
      <c r="AY38" s="104"/>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row>
    <row r="39" spans="2:78" ht="13.9" customHeight="1" x14ac:dyDescent="0.25">
      <c r="I39" s="135"/>
      <c r="J39" s="135" t="s">
        <v>161</v>
      </c>
      <c r="K39" s="135"/>
      <c r="L39" s="153"/>
      <c r="M39" s="153"/>
      <c r="N39" s="153"/>
      <c r="P39" s="157"/>
      <c r="Q39" s="157"/>
      <c r="R39" s="157"/>
      <c r="S39" s="37"/>
      <c r="T39" s="157"/>
      <c r="U39" s="157"/>
      <c r="V39" s="157"/>
      <c r="W39" s="128"/>
      <c r="X39" s="157"/>
      <c r="Y39" s="157"/>
      <c r="Z39" s="157"/>
      <c r="AB39" s="157"/>
      <c r="AC39" s="157"/>
      <c r="AD39" s="157"/>
      <c r="AE39" s="128"/>
      <c r="AF39" s="157"/>
      <c r="AG39" s="157"/>
      <c r="AH39" s="157"/>
      <c r="AI39" s="128"/>
      <c r="AJ39" s="128"/>
      <c r="AL39" s="120">
        <f>SUM(AL40:AL45)</f>
        <v>0</v>
      </c>
      <c r="AM39" s="116">
        <f>SUM(AM40:AM45)</f>
        <v>0</v>
      </c>
      <c r="AN39" s="11" t="s">
        <v>155</v>
      </c>
      <c r="AQ39" s="109"/>
      <c r="AR39" s="104" t="s">
        <v>162</v>
      </c>
      <c r="AS39" s="104"/>
      <c r="AT39" s="104"/>
      <c r="AU39" s="104"/>
      <c r="AV39" s="104"/>
      <c r="AW39" s="104"/>
      <c r="AX39" s="104"/>
      <c r="AY39" s="104"/>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row>
    <row r="40" spans="2:78" ht="13.9" customHeight="1" x14ac:dyDescent="0.25">
      <c r="D40" s="37"/>
      <c r="E40" s="129" t="s">
        <v>163</v>
      </c>
      <c r="F40" s="166">
        <f>Tables!$C$15</f>
        <v>1.2</v>
      </c>
      <c r="G40" s="166"/>
      <c r="H40" s="37"/>
      <c r="J40" s="135" t="s">
        <v>14</v>
      </c>
      <c r="K40" s="135"/>
      <c r="L40" s="162"/>
      <c r="M40" s="162"/>
      <c r="N40" s="162"/>
      <c r="P40" s="162"/>
      <c r="Q40" s="162"/>
      <c r="R40" s="162"/>
      <c r="S40" s="42"/>
      <c r="T40" s="162"/>
      <c r="U40" s="162"/>
      <c r="V40" s="162"/>
      <c r="W40" s="128"/>
      <c r="X40" s="162"/>
      <c r="Y40" s="162"/>
      <c r="Z40" s="162"/>
      <c r="AB40" s="162"/>
      <c r="AC40" s="162"/>
      <c r="AD40" s="162"/>
      <c r="AE40" s="128"/>
      <c r="AF40" s="162"/>
      <c r="AG40" s="162"/>
      <c r="AH40" s="162"/>
      <c r="AI40" s="128"/>
      <c r="AJ40" s="128"/>
      <c r="AL40" s="116"/>
      <c r="AM40" s="116">
        <f t="shared" ref="AM40:AM45" si="0">IF(ISBLANK(AF40),0,1)</f>
        <v>0</v>
      </c>
      <c r="AQ40" s="109">
        <v>10</v>
      </c>
      <c r="AR40" s="104" t="s">
        <v>164</v>
      </c>
      <c r="AS40" s="104"/>
      <c r="AT40" s="104"/>
      <c r="AU40" s="104"/>
      <c r="AV40" s="104"/>
      <c r="AW40" s="104"/>
      <c r="AX40" s="104"/>
      <c r="AY40" s="104"/>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row>
    <row r="41" spans="2:78" ht="13.9" customHeight="1" x14ac:dyDescent="0.25">
      <c r="D41" s="37"/>
      <c r="E41" s="129" t="s">
        <v>165</v>
      </c>
      <c r="F41" s="166">
        <f>Tables!$C$16</f>
        <v>5.7</v>
      </c>
      <c r="G41" s="166"/>
      <c r="H41" s="37"/>
      <c r="J41" s="135" t="s">
        <v>19</v>
      </c>
      <c r="K41" s="135"/>
      <c r="L41" s="162"/>
      <c r="M41" s="162"/>
      <c r="N41" s="162"/>
      <c r="P41" s="162"/>
      <c r="Q41" s="162"/>
      <c r="R41" s="162"/>
      <c r="S41" s="42"/>
      <c r="T41" s="161"/>
      <c r="U41" s="161"/>
      <c r="V41" s="161"/>
      <c r="W41" s="128"/>
      <c r="X41" s="161"/>
      <c r="Y41" s="161"/>
      <c r="Z41" s="161"/>
      <c r="AB41" s="161"/>
      <c r="AC41" s="161"/>
      <c r="AD41" s="161"/>
      <c r="AE41" s="128"/>
      <c r="AF41" s="161"/>
      <c r="AG41" s="161"/>
      <c r="AH41" s="161"/>
      <c r="AI41" s="128"/>
      <c r="AJ41" s="128"/>
      <c r="AL41" s="116">
        <f t="shared" ref="AL41:AL45" si="1">IF(AF41=0,0,1)</f>
        <v>0</v>
      </c>
      <c r="AM41" s="116">
        <f t="shared" si="0"/>
        <v>0</v>
      </c>
      <c r="AR41" s="104" t="s">
        <v>166</v>
      </c>
      <c r="AS41" s="104"/>
      <c r="AT41" s="104"/>
      <c r="AU41" s="104"/>
      <c r="AV41" s="104"/>
      <c r="AW41" s="104"/>
      <c r="AX41" s="104"/>
      <c r="AY41" s="104"/>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row>
    <row r="42" spans="2:78" ht="13.9" customHeight="1" x14ac:dyDescent="0.25">
      <c r="D42" s="37"/>
      <c r="E42" s="37"/>
      <c r="F42" s="166">
        <f>Tables!$C$17</f>
        <v>7.21</v>
      </c>
      <c r="G42" s="166"/>
      <c r="H42" s="37"/>
      <c r="J42" s="135" t="s">
        <v>24</v>
      </c>
      <c r="K42" s="135"/>
      <c r="L42" s="162"/>
      <c r="M42" s="162"/>
      <c r="N42" s="162"/>
      <c r="P42" s="161"/>
      <c r="Q42" s="161"/>
      <c r="R42" s="161"/>
      <c r="S42" s="42"/>
      <c r="T42" s="161"/>
      <c r="U42" s="161"/>
      <c r="V42" s="161"/>
      <c r="W42" s="128"/>
      <c r="X42" s="161"/>
      <c r="Y42" s="161"/>
      <c r="Z42" s="161"/>
      <c r="AB42" s="161"/>
      <c r="AC42" s="161"/>
      <c r="AD42" s="161"/>
      <c r="AE42" s="128"/>
      <c r="AF42" s="161"/>
      <c r="AG42" s="161"/>
      <c r="AH42" s="161"/>
      <c r="AI42" s="128"/>
      <c r="AJ42" s="128"/>
      <c r="AL42" s="116">
        <f t="shared" si="1"/>
        <v>0</v>
      </c>
      <c r="AM42" s="116">
        <f t="shared" si="0"/>
        <v>0</v>
      </c>
      <c r="AQ42" s="109">
        <v>11</v>
      </c>
      <c r="AR42" s="36" t="s">
        <v>167</v>
      </c>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row>
    <row r="43" spans="2:78" ht="13.9" customHeight="1" x14ac:dyDescent="0.25">
      <c r="D43" s="37"/>
      <c r="E43" s="37"/>
      <c r="F43" s="166">
        <f>Tables!$C$18</f>
        <v>8.6300000000000008</v>
      </c>
      <c r="G43" s="166"/>
      <c r="H43" s="37"/>
      <c r="J43" s="135" t="s">
        <v>28</v>
      </c>
      <c r="K43" s="135"/>
      <c r="L43" s="162"/>
      <c r="M43" s="162"/>
      <c r="N43" s="162"/>
      <c r="P43" s="161"/>
      <c r="Q43" s="161"/>
      <c r="R43" s="161"/>
      <c r="S43" s="42"/>
      <c r="T43" s="161"/>
      <c r="U43" s="161"/>
      <c r="V43" s="161"/>
      <c r="W43" s="128"/>
      <c r="X43" s="161"/>
      <c r="Y43" s="161"/>
      <c r="Z43" s="161"/>
      <c r="AB43" s="161"/>
      <c r="AC43" s="161"/>
      <c r="AD43" s="161"/>
      <c r="AE43" s="128"/>
      <c r="AF43" s="161"/>
      <c r="AG43" s="161"/>
      <c r="AH43" s="161"/>
      <c r="AI43" s="128"/>
      <c r="AJ43" s="128"/>
      <c r="AL43" s="116">
        <f t="shared" si="1"/>
        <v>0</v>
      </c>
      <c r="AM43" s="116">
        <f t="shared" si="0"/>
        <v>0</v>
      </c>
      <c r="AR43" s="36" t="s">
        <v>168</v>
      </c>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row>
    <row r="44" spans="2:78" ht="13.9" customHeight="1" x14ac:dyDescent="0.25">
      <c r="D44" s="37"/>
      <c r="E44" s="37"/>
      <c r="F44" s="166">
        <f>Tables!$C$19</f>
        <v>10.8</v>
      </c>
      <c r="G44" s="166"/>
      <c r="H44" s="37"/>
      <c r="J44" s="135" t="s">
        <v>31</v>
      </c>
      <c r="K44" s="135"/>
      <c r="L44" s="162"/>
      <c r="M44" s="162"/>
      <c r="N44" s="162"/>
      <c r="P44" s="161"/>
      <c r="Q44" s="161"/>
      <c r="R44" s="161"/>
      <c r="S44" s="42"/>
      <c r="T44" s="161"/>
      <c r="U44" s="161"/>
      <c r="V44" s="161"/>
      <c r="W44" s="128"/>
      <c r="X44" s="161"/>
      <c r="Y44" s="161"/>
      <c r="Z44" s="161"/>
      <c r="AB44" s="161"/>
      <c r="AC44" s="161"/>
      <c r="AD44" s="161"/>
      <c r="AE44" s="128"/>
      <c r="AF44" s="161"/>
      <c r="AG44" s="161"/>
      <c r="AH44" s="161"/>
      <c r="AI44" s="128"/>
      <c r="AJ44" s="128"/>
      <c r="AL44" s="116">
        <f t="shared" si="1"/>
        <v>0</v>
      </c>
      <c r="AM44" s="116">
        <f t="shared" si="0"/>
        <v>0</v>
      </c>
      <c r="AQ44" s="109"/>
      <c r="AR44" s="128" t="s">
        <v>169</v>
      </c>
      <c r="AS44" s="36" t="s">
        <v>170</v>
      </c>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row>
    <row r="45" spans="2:78" ht="13.9" customHeight="1" x14ac:dyDescent="0.25">
      <c r="D45" s="37"/>
      <c r="E45" s="37"/>
      <c r="F45" s="166">
        <f>Tables!$C$20</f>
        <v>14.8</v>
      </c>
      <c r="G45" s="166"/>
      <c r="H45" s="37"/>
      <c r="J45" s="135" t="s">
        <v>35</v>
      </c>
      <c r="K45" s="135"/>
      <c r="L45" s="162"/>
      <c r="M45" s="162"/>
      <c r="N45" s="162"/>
      <c r="P45" s="161"/>
      <c r="Q45" s="161"/>
      <c r="R45" s="161"/>
      <c r="S45" s="42"/>
      <c r="T45" s="161"/>
      <c r="U45" s="161"/>
      <c r="V45" s="161"/>
      <c r="W45" s="128"/>
      <c r="X45" s="161"/>
      <c r="Y45" s="161"/>
      <c r="Z45" s="161"/>
      <c r="AB45" s="161"/>
      <c r="AC45" s="161"/>
      <c r="AD45" s="161"/>
      <c r="AE45" s="128"/>
      <c r="AF45" s="161"/>
      <c r="AG45" s="161"/>
      <c r="AH45" s="161"/>
      <c r="AI45" s="128"/>
      <c r="AJ45" s="128"/>
      <c r="AL45" s="116">
        <f t="shared" si="1"/>
        <v>0</v>
      </c>
      <c r="AM45" s="116">
        <f t="shared" si="0"/>
        <v>0</v>
      </c>
      <c r="AQ45" s="109"/>
      <c r="AR45" s="109" t="s">
        <v>171</v>
      </c>
      <c r="AS45" s="36" t="s">
        <v>172</v>
      </c>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row>
    <row r="46" spans="2:78" ht="13.9" customHeight="1" x14ac:dyDescent="0.25">
      <c r="B46" s="1" t="s">
        <v>173</v>
      </c>
      <c r="C46" s="1"/>
      <c r="D46" s="1"/>
      <c r="E46" s="1"/>
      <c r="F46" s="1"/>
      <c r="G46" s="1"/>
      <c r="H46" s="1"/>
      <c r="I46" s="1"/>
      <c r="AI46" s="128"/>
      <c r="AJ46" s="128"/>
      <c r="AQ46" s="109"/>
      <c r="AS46" s="36" t="s">
        <v>174</v>
      </c>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row>
    <row r="47" spans="2:78" s="11" customFormat="1" ht="15" hidden="1" customHeight="1" x14ac:dyDescent="0.25">
      <c r="B47" s="81"/>
      <c r="C47" s="81"/>
      <c r="D47" s="81"/>
      <c r="E47" s="81"/>
      <c r="F47" s="81"/>
      <c r="G47" s="81"/>
      <c r="H47" s="81"/>
      <c r="I47" s="81"/>
      <c r="L47" s="115">
        <f>IF(ISBLANK(L48),1,2)</f>
        <v>1</v>
      </c>
      <c r="P47" s="115">
        <f>IF(ISBLANK(P48),1,2)</f>
        <v>1</v>
      </c>
      <c r="T47" s="115">
        <f>IF(ISBLANK(T48),1,2)</f>
        <v>1</v>
      </c>
      <c r="X47" s="115">
        <f>IF(ISBLANK(X48),1,2)</f>
        <v>1</v>
      </c>
      <c r="AB47" s="115">
        <f>IF(ISBLANK(AB48),1,2)</f>
        <v>1</v>
      </c>
      <c r="AI47" s="128"/>
      <c r="AJ47" s="128"/>
      <c r="AK47" s="36"/>
      <c r="AQ47" s="109"/>
      <c r="AR47" s="10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row>
    <row r="48" spans="2:78" ht="13.9" customHeight="1" x14ac:dyDescent="0.25">
      <c r="I48" s="135"/>
      <c r="J48" s="135" t="s">
        <v>154</v>
      </c>
      <c r="K48" s="135"/>
      <c r="L48" s="164"/>
      <c r="M48" s="164"/>
      <c r="N48" s="164"/>
      <c r="P48" s="164"/>
      <c r="Q48" s="164"/>
      <c r="R48" s="164"/>
      <c r="S48" s="128"/>
      <c r="T48" s="164"/>
      <c r="U48" s="164"/>
      <c r="V48" s="164"/>
      <c r="W48" s="128"/>
      <c r="X48" s="164"/>
      <c r="Y48" s="164"/>
      <c r="Z48" s="164"/>
      <c r="AB48" s="164"/>
      <c r="AC48" s="164"/>
      <c r="AD48" s="164"/>
      <c r="AE48" s="128"/>
      <c r="AG48" s="128" t="s">
        <v>175</v>
      </c>
      <c r="AH48" s="128"/>
      <c r="AI48" s="128"/>
      <c r="AJ48" s="128"/>
      <c r="AQ48" s="109"/>
      <c r="AR48" s="109" t="s">
        <v>176</v>
      </c>
      <c r="AS48" s="36" t="s">
        <v>177</v>
      </c>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row>
    <row r="49" spans="2:78" ht="13.9" customHeight="1" x14ac:dyDescent="0.25">
      <c r="I49" s="135"/>
      <c r="J49" s="135" t="s">
        <v>157</v>
      </c>
      <c r="K49" s="135"/>
      <c r="L49" s="162"/>
      <c r="M49" s="162"/>
      <c r="N49" s="162"/>
      <c r="P49" s="161"/>
      <c r="Q49" s="161"/>
      <c r="R49" s="161"/>
      <c r="S49" s="128"/>
      <c r="T49" s="161"/>
      <c r="U49" s="161"/>
      <c r="V49" s="161"/>
      <c r="W49" s="128"/>
      <c r="X49" s="161"/>
      <c r="Y49" s="161"/>
      <c r="Z49" s="161"/>
      <c r="AB49" s="161"/>
      <c r="AC49" s="161"/>
      <c r="AD49" s="161"/>
      <c r="AE49" s="128"/>
      <c r="AF49" s="162"/>
      <c r="AG49" s="162"/>
      <c r="AH49" s="162"/>
      <c r="AI49" s="128"/>
      <c r="AJ49" s="128"/>
      <c r="AQ49" s="109"/>
      <c r="AR49" s="109" t="s">
        <v>178</v>
      </c>
      <c r="AS49" s="36" t="s">
        <v>179</v>
      </c>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row>
    <row r="50" spans="2:78" ht="13.9" customHeight="1" x14ac:dyDescent="0.25">
      <c r="I50" s="135"/>
      <c r="J50" s="135" t="s">
        <v>159</v>
      </c>
      <c r="K50" s="135"/>
      <c r="L50" s="160"/>
      <c r="M50" s="160"/>
      <c r="N50" s="160"/>
      <c r="P50" s="163"/>
      <c r="Q50" s="163"/>
      <c r="R50" s="163"/>
      <c r="S50" s="128"/>
      <c r="T50" s="163"/>
      <c r="U50" s="163"/>
      <c r="V50" s="163"/>
      <c r="W50" s="128"/>
      <c r="X50" s="163"/>
      <c r="Y50" s="163"/>
      <c r="Z50" s="163"/>
      <c r="AB50" s="163"/>
      <c r="AC50" s="163"/>
      <c r="AD50" s="163"/>
      <c r="AE50" s="128"/>
      <c r="AF50" s="163"/>
      <c r="AG50" s="163"/>
      <c r="AH50" s="163"/>
      <c r="AI50" s="128"/>
      <c r="AJ50" s="128"/>
      <c r="AQ50" s="109"/>
      <c r="AR50" s="109" t="s">
        <v>180</v>
      </c>
      <c r="AS50" s="36" t="s">
        <v>181</v>
      </c>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row>
    <row r="51" spans="2:78" ht="13.9" customHeight="1" x14ac:dyDescent="0.25">
      <c r="I51" s="135"/>
      <c r="J51" s="135" t="s">
        <v>161</v>
      </c>
      <c r="K51" s="135"/>
      <c r="L51" s="153"/>
      <c r="M51" s="153"/>
      <c r="N51" s="153"/>
      <c r="P51" s="157"/>
      <c r="Q51" s="157"/>
      <c r="R51" s="157"/>
      <c r="S51" s="128"/>
      <c r="T51" s="157"/>
      <c r="U51" s="157"/>
      <c r="V51" s="157"/>
      <c r="W51" s="128"/>
      <c r="X51" s="157"/>
      <c r="Y51" s="157"/>
      <c r="Z51" s="157"/>
      <c r="AB51" s="157"/>
      <c r="AC51" s="157"/>
      <c r="AD51" s="157"/>
      <c r="AE51" s="128"/>
      <c r="AF51" s="157"/>
      <c r="AG51" s="157"/>
      <c r="AH51" s="157"/>
      <c r="AI51" s="128"/>
      <c r="AJ51" s="128"/>
      <c r="AL51" s="120">
        <f>SUM(AL52:AL57)</f>
        <v>0</v>
      </c>
      <c r="AM51" s="116">
        <f>SUM(AM52:AM57)</f>
        <v>0</v>
      </c>
      <c r="AN51" s="11" t="s">
        <v>175</v>
      </c>
      <c r="AQ51" s="109"/>
      <c r="AR51" s="109" t="s">
        <v>182</v>
      </c>
      <c r="AS51" s="36" t="s">
        <v>183</v>
      </c>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row>
    <row r="52" spans="2:78" ht="13.9" customHeight="1" x14ac:dyDescent="0.25">
      <c r="D52" s="37"/>
      <c r="E52" s="129" t="s">
        <v>163</v>
      </c>
      <c r="F52" s="166">
        <f>Tables!$C$15</f>
        <v>1.2</v>
      </c>
      <c r="G52" s="166"/>
      <c r="H52" s="37"/>
      <c r="J52" s="135" t="s">
        <v>14</v>
      </c>
      <c r="K52" s="135"/>
      <c r="L52" s="162"/>
      <c r="M52" s="162"/>
      <c r="N52" s="162"/>
      <c r="P52" s="162"/>
      <c r="Q52" s="162"/>
      <c r="R52" s="162"/>
      <c r="S52" s="128"/>
      <c r="T52" s="162"/>
      <c r="U52" s="162"/>
      <c r="V52" s="162"/>
      <c r="W52" s="128"/>
      <c r="X52" s="162"/>
      <c r="Y52" s="162"/>
      <c r="Z52" s="162"/>
      <c r="AB52" s="162"/>
      <c r="AC52" s="162"/>
      <c r="AD52" s="162"/>
      <c r="AE52" s="128"/>
      <c r="AF52" s="162"/>
      <c r="AG52" s="162"/>
      <c r="AH52" s="162"/>
      <c r="AI52" s="128"/>
      <c r="AJ52" s="128"/>
      <c r="AL52" s="116"/>
      <c r="AM52" s="116">
        <f t="shared" ref="AM52:AM57" si="2">IF(ISBLANK(AF52),0,1)</f>
        <v>0</v>
      </c>
      <c r="AQ52" s="109"/>
      <c r="AR52" s="109"/>
      <c r="AS52" s="36" t="s">
        <v>184</v>
      </c>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row>
    <row r="53" spans="2:78" ht="13.9" customHeight="1" x14ac:dyDescent="0.25">
      <c r="D53" s="37"/>
      <c r="E53" s="129" t="s">
        <v>165</v>
      </c>
      <c r="F53" s="166">
        <f>Tables!$C$16</f>
        <v>5.7</v>
      </c>
      <c r="G53" s="166"/>
      <c r="H53" s="37"/>
      <c r="J53" s="135" t="s">
        <v>19</v>
      </c>
      <c r="K53" s="135"/>
      <c r="L53" s="162"/>
      <c r="M53" s="162"/>
      <c r="N53" s="162"/>
      <c r="P53" s="161"/>
      <c r="Q53" s="161"/>
      <c r="R53" s="161"/>
      <c r="S53" s="128"/>
      <c r="T53" s="161"/>
      <c r="U53" s="161"/>
      <c r="V53" s="161"/>
      <c r="W53" s="128"/>
      <c r="X53" s="161"/>
      <c r="Y53" s="161"/>
      <c r="Z53" s="161"/>
      <c r="AB53" s="161"/>
      <c r="AC53" s="161"/>
      <c r="AD53" s="161"/>
      <c r="AE53" s="128"/>
      <c r="AF53" s="161"/>
      <c r="AG53" s="161"/>
      <c r="AH53" s="161"/>
      <c r="AI53" s="128"/>
      <c r="AJ53" s="128"/>
      <c r="AL53" s="116">
        <f t="shared" ref="AL53:AL57" si="3">IF(AF53=0,0,1)</f>
        <v>0</v>
      </c>
      <c r="AM53" s="116">
        <f t="shared" si="2"/>
        <v>0</v>
      </c>
      <c r="AQ53" s="109"/>
      <c r="AR53" s="109" t="s">
        <v>185</v>
      </c>
      <c r="AS53" s="36" t="s">
        <v>186</v>
      </c>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row>
    <row r="54" spans="2:78" ht="13.9" customHeight="1" x14ac:dyDescent="0.25">
      <c r="D54" s="37"/>
      <c r="E54" s="37"/>
      <c r="F54" s="166">
        <f>Tables!$C$17</f>
        <v>7.21</v>
      </c>
      <c r="G54" s="166"/>
      <c r="H54" s="37"/>
      <c r="J54" s="135" t="s">
        <v>24</v>
      </c>
      <c r="K54" s="135"/>
      <c r="L54" s="162"/>
      <c r="M54" s="162"/>
      <c r="N54" s="162"/>
      <c r="P54" s="161"/>
      <c r="Q54" s="161"/>
      <c r="R54" s="161"/>
      <c r="S54" s="128"/>
      <c r="T54" s="161"/>
      <c r="U54" s="161"/>
      <c r="V54" s="161"/>
      <c r="W54" s="128"/>
      <c r="X54" s="161"/>
      <c r="Y54" s="161"/>
      <c r="Z54" s="161"/>
      <c r="AB54" s="161"/>
      <c r="AC54" s="161"/>
      <c r="AD54" s="161"/>
      <c r="AE54" s="128"/>
      <c r="AF54" s="161"/>
      <c r="AG54" s="161"/>
      <c r="AH54" s="161"/>
      <c r="AI54" s="128"/>
      <c r="AJ54" s="128"/>
      <c r="AL54" s="116">
        <f t="shared" si="3"/>
        <v>0</v>
      </c>
      <c r="AM54" s="116">
        <f t="shared" si="2"/>
        <v>0</v>
      </c>
      <c r="AQ54" s="109"/>
      <c r="AR54" s="109" t="s">
        <v>187</v>
      </c>
      <c r="AS54" s="36" t="s">
        <v>188</v>
      </c>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row>
    <row r="55" spans="2:78" ht="13.9" customHeight="1" x14ac:dyDescent="0.25">
      <c r="D55" s="37"/>
      <c r="E55" s="37"/>
      <c r="F55" s="166">
        <f>Tables!$C$18</f>
        <v>8.6300000000000008</v>
      </c>
      <c r="G55" s="166"/>
      <c r="H55" s="37"/>
      <c r="J55" s="135" t="s">
        <v>28</v>
      </c>
      <c r="K55" s="135"/>
      <c r="L55" s="162"/>
      <c r="M55" s="162"/>
      <c r="N55" s="162"/>
      <c r="P55" s="161"/>
      <c r="Q55" s="161"/>
      <c r="R55" s="161"/>
      <c r="S55" s="128"/>
      <c r="T55" s="161"/>
      <c r="U55" s="161"/>
      <c r="V55" s="161"/>
      <c r="W55" s="128"/>
      <c r="X55" s="161"/>
      <c r="Y55" s="161"/>
      <c r="Z55" s="161"/>
      <c r="AB55" s="161"/>
      <c r="AC55" s="161"/>
      <c r="AD55" s="161"/>
      <c r="AE55" s="128"/>
      <c r="AF55" s="161"/>
      <c r="AG55" s="161"/>
      <c r="AH55" s="161"/>
      <c r="AI55" s="128"/>
      <c r="AJ55" s="128"/>
      <c r="AL55" s="116">
        <f t="shared" si="3"/>
        <v>0</v>
      </c>
      <c r="AM55" s="116">
        <f t="shared" si="2"/>
        <v>0</v>
      </c>
      <c r="AQ55" s="109"/>
      <c r="AR55" s="109"/>
      <c r="AS55" s="36" t="s">
        <v>189</v>
      </c>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row>
    <row r="56" spans="2:78" ht="13.9" customHeight="1" x14ac:dyDescent="0.25">
      <c r="D56" s="37"/>
      <c r="E56" s="37"/>
      <c r="F56" s="166">
        <f>Tables!$C$19</f>
        <v>10.8</v>
      </c>
      <c r="G56" s="166"/>
      <c r="H56" s="37"/>
      <c r="J56" s="135" t="s">
        <v>31</v>
      </c>
      <c r="K56" s="135"/>
      <c r="L56" s="162"/>
      <c r="M56" s="162"/>
      <c r="N56" s="162"/>
      <c r="P56" s="161"/>
      <c r="Q56" s="161"/>
      <c r="R56" s="161"/>
      <c r="S56" s="128"/>
      <c r="T56" s="161"/>
      <c r="U56" s="161"/>
      <c r="V56" s="161"/>
      <c r="W56" s="128"/>
      <c r="X56" s="161"/>
      <c r="Y56" s="161"/>
      <c r="Z56" s="161"/>
      <c r="AB56" s="161"/>
      <c r="AC56" s="161"/>
      <c r="AD56" s="161"/>
      <c r="AE56" s="128"/>
      <c r="AF56" s="161"/>
      <c r="AG56" s="161"/>
      <c r="AH56" s="161"/>
      <c r="AI56" s="128"/>
      <c r="AJ56" s="128"/>
      <c r="AL56" s="116">
        <f t="shared" si="3"/>
        <v>0</v>
      </c>
      <c r="AM56" s="116">
        <f t="shared" si="2"/>
        <v>0</v>
      </c>
      <c r="AQ56" s="109"/>
      <c r="AR56" s="109" t="s">
        <v>190</v>
      </c>
      <c r="AS56" s="36" t="s">
        <v>191</v>
      </c>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row>
    <row r="57" spans="2:78" ht="13.9" customHeight="1" x14ac:dyDescent="0.25">
      <c r="D57" s="37"/>
      <c r="E57" s="37"/>
      <c r="F57" s="166">
        <f>Tables!$C$20</f>
        <v>14.8</v>
      </c>
      <c r="G57" s="166"/>
      <c r="H57" s="37"/>
      <c r="J57" s="135" t="s">
        <v>35</v>
      </c>
      <c r="K57" s="135"/>
      <c r="L57" s="162"/>
      <c r="M57" s="162"/>
      <c r="N57" s="162"/>
      <c r="P57" s="161"/>
      <c r="Q57" s="161"/>
      <c r="R57" s="161"/>
      <c r="S57" s="128"/>
      <c r="T57" s="161"/>
      <c r="U57" s="161"/>
      <c r="V57" s="161"/>
      <c r="W57" s="128"/>
      <c r="X57" s="161"/>
      <c r="Y57" s="161"/>
      <c r="Z57" s="161"/>
      <c r="AB57" s="161"/>
      <c r="AC57" s="161"/>
      <c r="AD57" s="161"/>
      <c r="AE57" s="128"/>
      <c r="AF57" s="161"/>
      <c r="AG57" s="161"/>
      <c r="AH57" s="161"/>
      <c r="AI57" s="128"/>
      <c r="AJ57" s="128"/>
      <c r="AL57" s="116">
        <f t="shared" si="3"/>
        <v>0</v>
      </c>
      <c r="AM57" s="116">
        <f t="shared" si="2"/>
        <v>0</v>
      </c>
      <c r="AQ57" s="109"/>
      <c r="AR57" s="109"/>
      <c r="AS57" s="36" t="s">
        <v>192</v>
      </c>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row>
    <row r="58" spans="2:78" ht="4.9000000000000004" customHeight="1" x14ac:dyDescent="0.25">
      <c r="AQ58" s="109"/>
      <c r="AR58" s="109"/>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row>
    <row r="59" spans="2:78" ht="15" customHeight="1" x14ac:dyDescent="0.25">
      <c r="AK59" s="37"/>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row>
    <row r="60" spans="2:78" ht="15" customHeight="1" x14ac:dyDescent="0.25">
      <c r="B60" s="138">
        <f>Tables!$C$13</f>
        <v>45031</v>
      </c>
      <c r="C60" s="138"/>
      <c r="D60" s="138"/>
      <c r="E60" s="138"/>
      <c r="F60" s="138"/>
      <c r="G60" s="138"/>
      <c r="H60" s="138"/>
      <c r="R60" s="139" t="s">
        <v>193</v>
      </c>
      <c r="S60" s="139"/>
      <c r="T60" s="139"/>
      <c r="U60" s="139"/>
      <c r="AK60" s="37"/>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row>
    <row r="61" spans="2:78" ht="15" customHeight="1" x14ac:dyDescent="0.25">
      <c r="C61" s="135" t="s">
        <v>194</v>
      </c>
      <c r="D61" s="165">
        <f>IF(ISBLANK($E$19),0,$E$19)</f>
        <v>0</v>
      </c>
      <c r="E61" s="165"/>
      <c r="F61" s="165"/>
      <c r="G61" s="165"/>
      <c r="H61" s="165"/>
      <c r="I61" s="165"/>
      <c r="J61" s="165"/>
      <c r="K61" s="165"/>
      <c r="L61" s="165"/>
      <c r="M61" s="165"/>
      <c r="N61" s="165"/>
      <c r="O61" s="165"/>
      <c r="P61" s="165"/>
      <c r="Q61" s="165"/>
      <c r="R61" s="165"/>
      <c r="S61" s="165"/>
      <c r="T61" s="165"/>
      <c r="U61" s="165"/>
      <c r="V61" s="165"/>
      <c r="W61" s="165"/>
      <c r="X61" s="165"/>
      <c r="Y61" s="165"/>
      <c r="AD61" s="135" t="s">
        <v>102</v>
      </c>
      <c r="AE61" s="170">
        <f>IF(ISBLANK($AE$19),0,$AE$19)</f>
        <v>0</v>
      </c>
      <c r="AF61" s="170"/>
      <c r="AG61" s="170"/>
      <c r="AH61" s="170"/>
      <c r="AI61" s="170"/>
      <c r="AJ61" s="170"/>
      <c r="AM61" s="116">
        <f t="shared" ref="AM61" si="4">IF(ISBLANK(AF61),0,1)</f>
        <v>0</v>
      </c>
      <c r="AQ61" s="109">
        <v>12</v>
      </c>
      <c r="AR61" s="110" t="s">
        <v>195</v>
      </c>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row>
    <row r="62" spans="2:78" ht="15" customHeight="1" x14ac:dyDescent="0.25">
      <c r="B62" s="1" t="s">
        <v>196</v>
      </c>
      <c r="C62" s="1"/>
      <c r="D62" s="1"/>
      <c r="E62" s="1"/>
      <c r="F62" s="1"/>
      <c r="G62" s="1"/>
      <c r="H62" s="1"/>
      <c r="K62" s="135"/>
      <c r="L62" s="135"/>
      <c r="M62" s="135"/>
      <c r="N62" s="135"/>
      <c r="O62" s="135"/>
      <c r="P62" s="135"/>
      <c r="Q62" s="135"/>
      <c r="R62" s="135"/>
      <c r="S62" s="135"/>
      <c r="T62" s="135"/>
      <c r="U62" s="135"/>
      <c r="V62" s="135"/>
      <c r="W62" s="135"/>
      <c r="X62" s="135"/>
      <c r="Y62" s="135"/>
      <c r="Z62" s="135"/>
      <c r="AA62" s="135"/>
      <c r="AB62" s="135"/>
      <c r="AD62" s="135" t="s">
        <v>124</v>
      </c>
      <c r="AE62" s="171">
        <f>IF(ISBLANK($AE$20),0,$AE$20)</f>
        <v>0</v>
      </c>
      <c r="AF62" s="171"/>
      <c r="AG62" s="171"/>
      <c r="AH62" s="171"/>
      <c r="AI62" s="171"/>
      <c r="AJ62" s="171"/>
      <c r="AK62" s="135"/>
      <c r="AL62" s="80"/>
      <c r="AM62" s="80"/>
      <c r="AN62" s="80"/>
      <c r="AO62" s="80"/>
      <c r="AP62" s="135"/>
      <c r="AQ62" s="109"/>
      <c r="AR62" s="109" t="s">
        <v>169</v>
      </c>
      <c r="AS62" s="36" t="s">
        <v>197</v>
      </c>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row>
    <row r="63" spans="2:78" ht="4.9000000000000004" customHeight="1" x14ac:dyDescent="0.25">
      <c r="AK63" s="135"/>
      <c r="AL63" s="80"/>
      <c r="AN63" s="80"/>
      <c r="AO63" s="80"/>
      <c r="AP63" s="135"/>
    </row>
    <row r="64" spans="2:78" ht="15" customHeight="1" x14ac:dyDescent="0.25">
      <c r="H64" s="135" t="s">
        <v>198</v>
      </c>
      <c r="J64" s="20"/>
      <c r="K64" s="36" t="s">
        <v>199</v>
      </c>
      <c r="M64" s="20"/>
      <c r="N64" s="36" t="s">
        <v>200</v>
      </c>
      <c r="P64" s="20"/>
      <c r="Q64" s="36" t="s">
        <v>201</v>
      </c>
      <c r="S64" s="20"/>
      <c r="T64" s="36" t="s">
        <v>202</v>
      </c>
      <c r="AK64" s="135"/>
      <c r="AL64" s="116">
        <f>IF(AND(ISBLANK(J64),ISBLANK(M64),ISBLANK(P64),ISBLANK(S64)),1,2)</f>
        <v>1</v>
      </c>
      <c r="AN64" s="80"/>
      <c r="AO64" s="80"/>
      <c r="AP64" s="135"/>
      <c r="AR64" s="109" t="s">
        <v>171</v>
      </c>
      <c r="AS64" s="36" t="s">
        <v>203</v>
      </c>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row>
    <row r="65" spans="3:81" ht="4.9000000000000004" customHeight="1" x14ac:dyDescent="0.25">
      <c r="AK65" s="135"/>
      <c r="AN65" s="80"/>
      <c r="AO65" s="80"/>
      <c r="AP65" s="135"/>
      <c r="AQ65" s="109"/>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row>
    <row r="66" spans="3:81" ht="15" customHeight="1" x14ac:dyDescent="0.25">
      <c r="K66" s="135" t="s">
        <v>204</v>
      </c>
      <c r="L66" s="153"/>
      <c r="M66" s="153"/>
      <c r="N66" s="153"/>
      <c r="O66" s="36" t="s">
        <v>205</v>
      </c>
      <c r="AD66" s="135" t="s">
        <v>206</v>
      </c>
      <c r="AE66" s="20"/>
      <c r="AF66" s="36" t="s">
        <v>86</v>
      </c>
      <c r="AG66" s="135"/>
      <c r="AH66" s="20"/>
      <c r="AI66" s="36" t="s">
        <v>87</v>
      </c>
      <c r="AK66" s="135"/>
      <c r="AL66" s="116">
        <f>IF(AND(ISBLANK(AE66),ISBLANK(AH66)),1,2)</f>
        <v>1</v>
      </c>
      <c r="AN66" s="80"/>
      <c r="AO66" s="80"/>
      <c r="AP66" s="135"/>
      <c r="AQ66" s="109"/>
      <c r="AR66" s="109" t="s">
        <v>176</v>
      </c>
      <c r="AS66" s="36" t="s">
        <v>207</v>
      </c>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row>
    <row r="67" spans="3:81" ht="4.9000000000000004" customHeight="1" x14ac:dyDescent="0.25">
      <c r="AK67" s="135"/>
      <c r="AN67" s="80"/>
      <c r="AO67" s="80"/>
      <c r="AP67" s="135"/>
      <c r="AQ67" s="109"/>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row>
    <row r="68" spans="3:81" ht="15" customHeight="1" x14ac:dyDescent="0.25">
      <c r="G68" s="135" t="s">
        <v>208</v>
      </c>
      <c r="H68" s="153"/>
      <c r="I68" s="153"/>
      <c r="J68" s="153"/>
      <c r="K68" s="36" t="s">
        <v>130</v>
      </c>
      <c r="S68" s="135" t="s">
        <v>209</v>
      </c>
      <c r="T68" s="153"/>
      <c r="U68" s="153"/>
      <c r="V68" s="153"/>
      <c r="W68" s="36" t="s">
        <v>210</v>
      </c>
      <c r="AB68" s="135" t="s">
        <v>211</v>
      </c>
      <c r="AC68" s="153"/>
      <c r="AD68" s="153"/>
      <c r="AE68" s="153"/>
      <c r="AF68" s="36" t="s">
        <v>212</v>
      </c>
      <c r="AK68" s="135"/>
      <c r="AN68" s="80"/>
      <c r="AO68" s="80"/>
      <c r="AP68" s="135"/>
      <c r="AQ68" s="109"/>
      <c r="AR68" s="109" t="s">
        <v>178</v>
      </c>
      <c r="AS68" s="36" t="s">
        <v>213</v>
      </c>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row>
    <row r="69" spans="3:81" ht="4.9000000000000004" customHeight="1" x14ac:dyDescent="0.25">
      <c r="K69" s="135"/>
      <c r="O69" s="135"/>
      <c r="W69" s="135"/>
      <c r="AE69" s="135"/>
      <c r="AK69" s="135"/>
      <c r="AN69" s="80"/>
      <c r="AO69" s="80"/>
      <c r="AP69" s="135"/>
      <c r="AQ69" s="109"/>
      <c r="AR69" s="109"/>
    </row>
    <row r="70" spans="3:81" ht="15" customHeight="1" x14ac:dyDescent="0.25">
      <c r="G70" s="135" t="s">
        <v>214</v>
      </c>
      <c r="H70" s="20"/>
      <c r="I70" s="36" t="s">
        <v>86</v>
      </c>
      <c r="J70" s="135"/>
      <c r="K70" s="20"/>
      <c r="L70" s="36" t="s">
        <v>87</v>
      </c>
      <c r="O70" s="135" t="s">
        <v>215</v>
      </c>
      <c r="P70" s="140"/>
      <c r="Q70" s="140"/>
      <c r="R70" s="140"/>
      <c r="S70" s="140"/>
      <c r="T70" s="140"/>
      <c r="W70" s="135"/>
      <c r="X70" s="135"/>
      <c r="Y70" s="135"/>
      <c r="AK70" s="135"/>
      <c r="AL70" s="116">
        <f>IF(AND(ISBLANK(H70),ISBLANK(K70)),1,2)</f>
        <v>1</v>
      </c>
      <c r="AM70" s="116">
        <f>IF(ISBLANK(H70),1,2)</f>
        <v>1</v>
      </c>
      <c r="AN70" s="80"/>
      <c r="AO70" s="80"/>
      <c r="AP70" s="135"/>
      <c r="AQ70" s="109"/>
      <c r="AR70" s="109" t="s">
        <v>180</v>
      </c>
      <c r="AS70" s="36" t="s">
        <v>216</v>
      </c>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row>
    <row r="71" spans="3:81" ht="4.9000000000000004" customHeight="1" x14ac:dyDescent="0.25">
      <c r="G71" s="135"/>
      <c r="H71" s="135"/>
      <c r="I71" s="135"/>
      <c r="J71" s="135"/>
      <c r="K71" s="135"/>
      <c r="L71" s="135"/>
      <c r="W71" s="135"/>
      <c r="X71" s="135"/>
      <c r="Y71" s="135"/>
      <c r="AK71" s="135"/>
      <c r="AN71" s="80"/>
      <c r="AO71" s="80"/>
      <c r="AP71" s="135"/>
      <c r="AQ71" s="109"/>
      <c r="AR71" s="109"/>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row>
    <row r="72" spans="3:81" ht="14.65" customHeight="1" x14ac:dyDescent="0.25">
      <c r="C72" s="85" t="s">
        <v>217</v>
      </c>
      <c r="N72" s="128" t="s">
        <v>218</v>
      </c>
      <c r="R72" s="139" t="s">
        <v>219</v>
      </c>
      <c r="S72" s="139"/>
      <c r="T72" s="139"/>
      <c r="W72" s="139" t="s">
        <v>220</v>
      </c>
      <c r="X72" s="139"/>
      <c r="Y72" s="139"/>
      <c r="AN72" s="80"/>
      <c r="AO72" s="80"/>
      <c r="AP72" s="135"/>
      <c r="AQ72" s="109"/>
      <c r="AR72" s="109" t="s">
        <v>182</v>
      </c>
      <c r="AS72" s="36" t="s">
        <v>221</v>
      </c>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row>
    <row r="73" spans="3:81" ht="14.65" customHeight="1" x14ac:dyDescent="0.25">
      <c r="L73" s="135" t="s">
        <v>222</v>
      </c>
      <c r="M73" s="153"/>
      <c r="N73" s="153"/>
      <c r="O73" s="153"/>
      <c r="P73" s="36" t="s">
        <v>223</v>
      </c>
      <c r="R73" s="153"/>
      <c r="S73" s="153"/>
      <c r="T73" s="153"/>
      <c r="U73" s="36" t="s">
        <v>210</v>
      </c>
      <c r="W73" s="153"/>
      <c r="X73" s="153"/>
      <c r="Y73" s="153"/>
      <c r="Z73" s="36" t="s">
        <v>210</v>
      </c>
      <c r="AN73" s="80"/>
      <c r="AO73" s="80"/>
      <c r="AP73" s="135"/>
      <c r="AQ73" s="109"/>
      <c r="AR73" s="109" t="s">
        <v>185</v>
      </c>
      <c r="AS73" s="36" t="s">
        <v>224</v>
      </c>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row>
    <row r="74" spans="3:81" ht="14.65" customHeight="1" x14ac:dyDescent="0.25">
      <c r="L74" s="135" t="s">
        <v>225</v>
      </c>
      <c r="M74" s="157"/>
      <c r="N74" s="157"/>
      <c r="O74" s="157"/>
      <c r="P74" s="36" t="s">
        <v>223</v>
      </c>
      <c r="R74" s="157"/>
      <c r="S74" s="157"/>
      <c r="T74" s="157"/>
      <c r="U74" s="36" t="s">
        <v>210</v>
      </c>
      <c r="W74" s="157"/>
      <c r="X74" s="157"/>
      <c r="Y74" s="157"/>
      <c r="Z74" s="36" t="s">
        <v>210</v>
      </c>
      <c r="AN74" s="80"/>
      <c r="AO74" s="80"/>
      <c r="AP74" s="135"/>
      <c r="AQ74" s="109"/>
      <c r="AR74" s="109" t="s">
        <v>187</v>
      </c>
      <c r="AS74" s="36" t="s">
        <v>226</v>
      </c>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row>
    <row r="75" spans="3:81" ht="14.65" customHeight="1" x14ac:dyDescent="0.25">
      <c r="L75" s="135" t="s">
        <v>227</v>
      </c>
      <c r="M75" s="157"/>
      <c r="N75" s="157"/>
      <c r="O75" s="157"/>
      <c r="P75" s="36" t="s">
        <v>223</v>
      </c>
      <c r="R75" s="157"/>
      <c r="S75" s="157"/>
      <c r="T75" s="157"/>
      <c r="U75" s="36" t="s">
        <v>210</v>
      </c>
      <c r="W75" s="157"/>
      <c r="X75" s="157"/>
      <c r="Y75" s="157"/>
      <c r="Z75" s="36" t="s">
        <v>210</v>
      </c>
      <c r="AN75" s="80"/>
      <c r="AO75" s="80"/>
      <c r="AP75" s="135"/>
      <c r="AQ75" s="109"/>
      <c r="AR75" s="109" t="s">
        <v>190</v>
      </c>
      <c r="AS75" s="36" t="s">
        <v>228</v>
      </c>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row>
    <row r="76" spans="3:81" ht="4.9000000000000004" customHeight="1" x14ac:dyDescent="0.25">
      <c r="L76" s="135"/>
      <c r="M76" s="93"/>
      <c r="N76" s="93"/>
      <c r="O76" s="93"/>
      <c r="R76" s="129"/>
      <c r="S76" s="129"/>
      <c r="T76" s="129"/>
      <c r="W76" s="129"/>
      <c r="X76" s="129"/>
      <c r="Y76" s="129"/>
      <c r="AN76" s="80"/>
      <c r="AO76" s="80"/>
      <c r="AP76" s="135"/>
      <c r="AQ76" s="109"/>
      <c r="AV76" s="109"/>
      <c r="AW76" s="109"/>
      <c r="AX76" s="109"/>
      <c r="AY76" s="109"/>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row>
    <row r="77" spans="3:81" ht="14.65" customHeight="1" x14ac:dyDescent="0.25">
      <c r="C77" s="85" t="s">
        <v>229</v>
      </c>
      <c r="L77" s="135" t="s">
        <v>230</v>
      </c>
      <c r="M77" s="140"/>
      <c r="N77" s="140"/>
      <c r="O77" s="140"/>
      <c r="P77" s="140"/>
      <c r="AC77" s="20"/>
      <c r="AD77" s="36" t="s">
        <v>231</v>
      </c>
      <c r="AL77" s="116">
        <f>IF(ISBLANK(M77),1,2)</f>
        <v>1</v>
      </c>
      <c r="AM77" s="116">
        <f>IF(ISBLANK(AC77),1,2)</f>
        <v>1</v>
      </c>
      <c r="AN77" s="80"/>
      <c r="AO77" s="80"/>
      <c r="AP77" s="135"/>
      <c r="AQ77" s="109"/>
      <c r="AR77" s="109" t="s">
        <v>232</v>
      </c>
      <c r="AS77" s="36" t="s">
        <v>233</v>
      </c>
      <c r="AV77" s="109"/>
      <c r="AW77" s="109"/>
      <c r="AX77" s="109"/>
      <c r="AY77" s="109"/>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row>
    <row r="78" spans="3:81" ht="14.65" customHeight="1" x14ac:dyDescent="0.25">
      <c r="L78" s="135" t="s">
        <v>234</v>
      </c>
      <c r="M78" s="157"/>
      <c r="N78" s="157"/>
      <c r="O78" s="157"/>
      <c r="P78" s="36" t="s">
        <v>210</v>
      </c>
      <c r="V78" s="135" t="s">
        <v>235</v>
      </c>
      <c r="W78" s="153"/>
      <c r="X78" s="153"/>
      <c r="Y78" s="153"/>
      <c r="Z78" s="36" t="s">
        <v>223</v>
      </c>
      <c r="AN78" s="80"/>
      <c r="AO78" s="80"/>
      <c r="AP78" s="135"/>
      <c r="AQ78" s="109"/>
      <c r="AR78" s="109" t="s">
        <v>236</v>
      </c>
      <c r="AS78" s="36" t="s">
        <v>237</v>
      </c>
      <c r="AV78" s="109"/>
      <c r="AW78" s="109"/>
      <c r="AX78" s="109"/>
      <c r="AY78" s="109"/>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row>
    <row r="79" spans="3:81" ht="14.65" customHeight="1" x14ac:dyDescent="0.25">
      <c r="L79" s="135" t="s">
        <v>238</v>
      </c>
      <c r="M79" s="157"/>
      <c r="N79" s="157"/>
      <c r="O79" s="157"/>
      <c r="P79" s="36" t="s">
        <v>210</v>
      </c>
      <c r="V79" s="135" t="s">
        <v>235</v>
      </c>
      <c r="W79" s="157"/>
      <c r="X79" s="157"/>
      <c r="Y79" s="157"/>
      <c r="Z79" s="36" t="s">
        <v>223</v>
      </c>
      <c r="AN79" s="80"/>
      <c r="AO79" s="80"/>
      <c r="AP79" s="135"/>
      <c r="AQ79" s="22">
        <v>13</v>
      </c>
      <c r="AR79" s="36" t="s">
        <v>239</v>
      </c>
      <c r="AU79" s="109"/>
      <c r="AV79" s="109"/>
      <c r="AW79" s="109"/>
      <c r="AX79" s="109"/>
      <c r="AY79" s="109"/>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row>
    <row r="80" spans="3:81" ht="4.9000000000000004" customHeight="1" x14ac:dyDescent="0.25">
      <c r="AN80" s="80"/>
      <c r="AO80" s="80"/>
      <c r="AP80" s="135"/>
      <c r="AQ80" s="109"/>
      <c r="AU80" s="109"/>
      <c r="AV80" s="109"/>
      <c r="AW80" s="109"/>
      <c r="AX80" s="109"/>
      <c r="AY80" s="109"/>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33"/>
    </row>
    <row r="81" spans="3:81" ht="14.65" customHeight="1" x14ac:dyDescent="0.25">
      <c r="C81" s="85" t="s">
        <v>240</v>
      </c>
      <c r="L81" s="135" t="s">
        <v>230</v>
      </c>
      <c r="M81" s="140"/>
      <c r="N81" s="140"/>
      <c r="O81" s="140"/>
      <c r="P81" s="140"/>
      <c r="AC81" s="20"/>
      <c r="AD81" s="36" t="s">
        <v>241</v>
      </c>
      <c r="AL81" s="116">
        <f>IF(ISBLANK(M81),1,2)</f>
        <v>1</v>
      </c>
      <c r="AM81" s="116">
        <f>IF(ISBLANK(AC81),1,2)</f>
        <v>1</v>
      </c>
      <c r="AN81" s="80"/>
      <c r="AO81" s="80"/>
      <c r="AP81" s="135"/>
      <c r="AQ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33"/>
    </row>
    <row r="82" spans="3:81" ht="14.65" customHeight="1" x14ac:dyDescent="0.25">
      <c r="L82" s="135" t="s">
        <v>235</v>
      </c>
      <c r="M82" s="157"/>
      <c r="N82" s="157"/>
      <c r="O82" s="157"/>
      <c r="P82" s="36" t="s">
        <v>223</v>
      </c>
      <c r="V82" s="135" t="s">
        <v>242</v>
      </c>
      <c r="W82" s="160"/>
      <c r="X82" s="160"/>
      <c r="Y82" s="160"/>
      <c r="Z82" s="36" t="s">
        <v>243</v>
      </c>
      <c r="AN82" s="80"/>
      <c r="AO82" s="80"/>
      <c r="AP82" s="135"/>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33"/>
    </row>
    <row r="83" spans="3:81" ht="4.9000000000000004" customHeight="1" x14ac:dyDescent="0.25">
      <c r="AN83" s="80"/>
      <c r="AO83" s="80"/>
      <c r="AP83" s="135"/>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33"/>
    </row>
    <row r="84" spans="3:81" ht="14.65" customHeight="1" x14ac:dyDescent="0.25">
      <c r="C84" s="85" t="s">
        <v>244</v>
      </c>
      <c r="L84" s="135" t="s">
        <v>230</v>
      </c>
      <c r="M84" s="140"/>
      <c r="N84" s="140"/>
      <c r="O84" s="140"/>
      <c r="P84" s="140"/>
      <c r="V84" s="135" t="s">
        <v>245</v>
      </c>
      <c r="W84" s="140"/>
      <c r="X84" s="140"/>
      <c r="Y84" s="140"/>
      <c r="AC84" s="20"/>
      <c r="AD84" s="36" t="s">
        <v>246</v>
      </c>
      <c r="AL84" s="116">
        <f>IF(ISBLANK(AC84),1,2)</f>
        <v>1</v>
      </c>
      <c r="AN84" s="80"/>
      <c r="AO84" s="80"/>
      <c r="AP84" s="135"/>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7"/>
      <c r="BV84" s="87"/>
      <c r="BW84" s="87"/>
      <c r="BX84" s="87"/>
      <c r="BY84" s="87"/>
      <c r="BZ84" s="87"/>
      <c r="CA84" s="87"/>
      <c r="CB84" s="87"/>
      <c r="CC84" s="33"/>
    </row>
    <row r="85" spans="3:81" ht="4.9000000000000004" customHeight="1" x14ac:dyDescent="0.25">
      <c r="C85" s="85"/>
      <c r="L85" s="135"/>
      <c r="M85" s="135"/>
      <c r="N85" s="135"/>
      <c r="O85" s="135"/>
      <c r="P85" s="135"/>
      <c r="Q85" s="135"/>
      <c r="R85" s="135"/>
      <c r="S85" s="135"/>
      <c r="T85" s="135"/>
      <c r="U85" s="135"/>
      <c r="V85" s="135"/>
      <c r="W85" s="135"/>
      <c r="X85" s="135"/>
      <c r="Y85" s="135"/>
      <c r="Z85" s="135"/>
      <c r="AA85" s="135"/>
      <c r="AB85" s="135"/>
      <c r="AC85" s="135"/>
      <c r="AD85" s="135"/>
      <c r="AN85" s="80"/>
      <c r="AO85" s="80"/>
      <c r="AP85" s="135"/>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33"/>
    </row>
    <row r="86" spans="3:81" ht="14.65" customHeight="1" x14ac:dyDescent="0.25">
      <c r="L86" s="135" t="s">
        <v>235</v>
      </c>
      <c r="M86" s="153"/>
      <c r="N86" s="153"/>
      <c r="O86" s="153"/>
      <c r="P86" s="36" t="s">
        <v>223</v>
      </c>
      <c r="V86" s="135" t="s">
        <v>247</v>
      </c>
      <c r="W86" s="153"/>
      <c r="X86" s="153"/>
      <c r="Y86" s="153"/>
      <c r="Z86" s="36" t="s">
        <v>210</v>
      </c>
      <c r="AE86" s="135" t="s">
        <v>248</v>
      </c>
      <c r="AF86" s="153"/>
      <c r="AG86" s="153"/>
      <c r="AH86" s="153"/>
      <c r="AI86" s="36" t="s">
        <v>210</v>
      </c>
      <c r="AL86" s="116">
        <f>IF(ISBLANK(M86),1,2)</f>
        <v>1</v>
      </c>
      <c r="AM86" s="116">
        <f>IF(AND(ISBLANK(W86),ISBLANK(AF86)),1,2)</f>
        <v>1</v>
      </c>
      <c r="AN86" s="80"/>
      <c r="AO86" s="80"/>
      <c r="AP86" s="135"/>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33"/>
    </row>
    <row r="87" spans="3:81" ht="4.9000000000000004" customHeight="1" x14ac:dyDescent="0.25">
      <c r="AN87" s="80"/>
      <c r="AO87" s="80"/>
      <c r="AP87" s="135"/>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33"/>
    </row>
    <row r="88" spans="3:81" ht="14.65" customHeight="1" x14ac:dyDescent="0.25">
      <c r="L88" s="135" t="s">
        <v>249</v>
      </c>
      <c r="M88" s="153"/>
      <c r="N88" s="153"/>
      <c r="O88" s="153"/>
      <c r="P88" s="36" t="s">
        <v>210</v>
      </c>
      <c r="V88" s="135" t="s">
        <v>250</v>
      </c>
      <c r="W88" s="153"/>
      <c r="X88" s="153"/>
      <c r="Y88" s="153"/>
      <c r="Z88" s="36" t="s">
        <v>210</v>
      </c>
      <c r="AD88" s="135" t="s">
        <v>251</v>
      </c>
      <c r="AE88" s="20"/>
      <c r="AF88" s="36" t="s">
        <v>86</v>
      </c>
      <c r="AG88" s="135"/>
      <c r="AH88" s="20"/>
      <c r="AI88" s="36" t="s">
        <v>87</v>
      </c>
      <c r="AL88" s="116">
        <f>IF(AND(ISBLANK(AE88),ISBLANK(AH88)),1,2)</f>
        <v>1</v>
      </c>
      <c r="AN88" s="80"/>
      <c r="AO88" s="80"/>
      <c r="AP88" s="135"/>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33"/>
    </row>
    <row r="89" spans="3:81" ht="4.9000000000000004" customHeight="1" x14ac:dyDescent="0.25">
      <c r="AN89" s="80"/>
      <c r="AO89" s="80"/>
      <c r="AP89" s="135"/>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33"/>
    </row>
    <row r="90" spans="3:81" ht="14.65" customHeight="1" x14ac:dyDescent="0.25">
      <c r="C90" s="85" t="s">
        <v>252</v>
      </c>
      <c r="L90" s="135" t="s">
        <v>230</v>
      </c>
      <c r="M90" s="140"/>
      <c r="N90" s="140"/>
      <c r="O90" s="140"/>
      <c r="P90" s="140"/>
      <c r="V90" s="135" t="s">
        <v>245</v>
      </c>
      <c r="W90" s="173"/>
      <c r="X90" s="173"/>
      <c r="Y90" s="173"/>
      <c r="AE90" s="135" t="s">
        <v>253</v>
      </c>
      <c r="AF90" s="153"/>
      <c r="AG90" s="153"/>
      <c r="AH90" s="153"/>
      <c r="AI90" s="36" t="s">
        <v>210</v>
      </c>
      <c r="AN90" s="80"/>
      <c r="AO90" s="80"/>
      <c r="AP90" s="135"/>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33"/>
    </row>
    <row r="91" spans="3:81" ht="14.65" customHeight="1" x14ac:dyDescent="0.25">
      <c r="L91" s="135" t="s">
        <v>235</v>
      </c>
      <c r="M91" s="153"/>
      <c r="N91" s="153"/>
      <c r="O91" s="153"/>
      <c r="P91" s="36" t="s">
        <v>223</v>
      </c>
      <c r="V91" s="135" t="s">
        <v>247</v>
      </c>
      <c r="W91" s="157"/>
      <c r="X91" s="157"/>
      <c r="Y91" s="157"/>
      <c r="Z91" s="36" t="s">
        <v>210</v>
      </c>
      <c r="AE91" s="135" t="s">
        <v>248</v>
      </c>
      <c r="AF91" s="153"/>
      <c r="AG91" s="153"/>
      <c r="AH91" s="153"/>
      <c r="AI91" s="36" t="s">
        <v>210</v>
      </c>
      <c r="AL91" s="116">
        <f>IF(ISBLANK(M91),1,2)</f>
        <v>1</v>
      </c>
      <c r="AM91" s="116">
        <f>IF(AND(ISBLANK(W91),ISBLANK(AF91)),1,2)</f>
        <v>1</v>
      </c>
      <c r="AN91" s="80"/>
      <c r="AO91" s="80"/>
      <c r="AP91" s="135"/>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33"/>
    </row>
    <row r="92" spans="3:81" ht="4.9000000000000004" customHeight="1" x14ac:dyDescent="0.25">
      <c r="AE92" s="135"/>
      <c r="AF92" s="129"/>
      <c r="AG92" s="129"/>
      <c r="AH92" s="129"/>
      <c r="AN92" s="80"/>
      <c r="AO92" s="80"/>
      <c r="AP92" s="135"/>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7"/>
      <c r="CC92" s="33"/>
    </row>
    <row r="93" spans="3:81" ht="14.65" customHeight="1" x14ac:dyDescent="0.25">
      <c r="C93" s="85" t="s">
        <v>254</v>
      </c>
      <c r="L93" s="135" t="s">
        <v>255</v>
      </c>
      <c r="M93" s="153"/>
      <c r="N93" s="153"/>
      <c r="O93" s="153"/>
      <c r="P93" s="36" t="s">
        <v>223</v>
      </c>
      <c r="V93" s="135" t="s">
        <v>256</v>
      </c>
      <c r="W93" s="153"/>
      <c r="X93" s="153"/>
      <c r="Y93" s="153"/>
      <c r="Z93" s="36" t="s">
        <v>257</v>
      </c>
      <c r="AN93" s="80" t="s">
        <v>258</v>
      </c>
      <c r="AO93" s="116">
        <f>IF(ISBLANK(K97),1,2)</f>
        <v>1</v>
      </c>
      <c r="AP93" s="135"/>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87"/>
      <c r="BR93" s="87"/>
      <c r="BS93" s="87"/>
      <c r="BT93" s="87"/>
      <c r="BU93" s="87"/>
      <c r="BV93" s="87"/>
      <c r="BW93" s="87"/>
      <c r="BX93" s="87"/>
      <c r="BY93" s="87"/>
      <c r="BZ93" s="87"/>
      <c r="CA93" s="87"/>
      <c r="CB93" s="87"/>
      <c r="CC93" s="33"/>
    </row>
    <row r="94" spans="3:81" ht="4.9000000000000004" customHeight="1" x14ac:dyDescent="0.25">
      <c r="AN94" s="80"/>
      <c r="AO94" s="80"/>
      <c r="AP94" s="135"/>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87"/>
      <c r="BS94" s="87"/>
      <c r="BT94" s="87"/>
      <c r="BU94" s="87"/>
      <c r="BV94" s="87"/>
      <c r="BW94" s="87"/>
      <c r="BX94" s="87"/>
      <c r="BY94" s="87"/>
      <c r="BZ94" s="87"/>
      <c r="CA94" s="87"/>
      <c r="CB94" s="87"/>
      <c r="CC94" s="33"/>
    </row>
    <row r="95" spans="3:81" ht="14.65" customHeight="1" x14ac:dyDescent="0.25">
      <c r="C95" s="85" t="s">
        <v>259</v>
      </c>
      <c r="L95" s="135" t="s">
        <v>255</v>
      </c>
      <c r="M95" s="153"/>
      <c r="N95" s="153"/>
      <c r="O95" s="153"/>
      <c r="P95" s="36" t="s">
        <v>223</v>
      </c>
      <c r="V95" s="135" t="s">
        <v>256</v>
      </c>
      <c r="W95" s="153"/>
      <c r="X95" s="153"/>
      <c r="Y95" s="153"/>
      <c r="Z95" s="36" t="s">
        <v>257</v>
      </c>
      <c r="AE95" s="135" t="s">
        <v>260</v>
      </c>
      <c r="AF95" s="160"/>
      <c r="AG95" s="160"/>
      <c r="AH95" s="160"/>
      <c r="AI95" s="36" t="s">
        <v>261</v>
      </c>
      <c r="AN95" s="80" t="s">
        <v>262</v>
      </c>
      <c r="AO95" s="116">
        <f>IF(AND(ISBLANK(K97),ISBLANK(N97)),1,IF(LEN(K97)&gt;0,1,0))</f>
        <v>1</v>
      </c>
      <c r="AP95" s="135"/>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33"/>
    </row>
    <row r="96" spans="3:81" ht="4.9000000000000004" customHeight="1" x14ac:dyDescent="0.25">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row>
    <row r="97" spans="2:80" ht="14.65" customHeight="1" x14ac:dyDescent="0.25">
      <c r="B97" s="1" t="s">
        <v>263</v>
      </c>
      <c r="C97" s="1"/>
      <c r="D97" s="1"/>
      <c r="E97" s="1"/>
      <c r="F97" s="1"/>
      <c r="G97" s="1"/>
      <c r="H97" s="1"/>
      <c r="I97" s="1"/>
      <c r="K97" s="20"/>
      <c r="L97" s="36" t="s">
        <v>86</v>
      </c>
      <c r="N97" s="20"/>
      <c r="O97" s="36" t="s">
        <v>87</v>
      </c>
      <c r="Z97" s="135"/>
      <c r="AD97" s="135" t="s">
        <v>264</v>
      </c>
      <c r="AE97" s="20"/>
      <c r="AF97" s="36" t="s">
        <v>86</v>
      </c>
      <c r="AG97" s="40"/>
      <c r="AH97" s="20"/>
      <c r="AI97" s="40" t="s">
        <v>265</v>
      </c>
      <c r="AL97" s="121">
        <f>IF(AND(ISBLANK(AE97),ISBLANK(AH97)),1,2)</f>
        <v>1</v>
      </c>
      <c r="AM97" s="116">
        <f>SUM(AM99,AM100,AM102,AO99,AO100,AO102)</f>
        <v>0</v>
      </c>
      <c r="AN97" s="58" t="s">
        <v>266</v>
      </c>
      <c r="AO97" s="116">
        <f>IF(AND(ISBLANK(K97),ISBLANK(N97)),1,2)</f>
        <v>1</v>
      </c>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row>
    <row r="98" spans="2:80" ht="4.9000000000000004" customHeight="1" x14ac:dyDescent="0.25">
      <c r="B98" s="1"/>
      <c r="C98" s="1"/>
      <c r="D98" s="1"/>
      <c r="E98" s="1"/>
      <c r="F98" s="1"/>
      <c r="G98" s="1"/>
      <c r="H98" s="1"/>
      <c r="I98" s="1"/>
      <c r="K98" s="128"/>
      <c r="N98" s="128"/>
      <c r="AJ98" s="40"/>
      <c r="AL98" s="83"/>
      <c r="AN98" s="80"/>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row>
    <row r="99" spans="2:80" ht="14.65" customHeight="1" x14ac:dyDescent="0.25">
      <c r="E99" s="135" t="s">
        <v>230</v>
      </c>
      <c r="F99" s="140"/>
      <c r="G99" s="140"/>
      <c r="H99" s="140"/>
      <c r="I99" s="140"/>
      <c r="N99" s="135" t="s">
        <v>245</v>
      </c>
      <c r="O99" s="140"/>
      <c r="P99" s="140"/>
      <c r="Q99" s="140"/>
      <c r="AI99" s="40"/>
      <c r="AJ99" s="40"/>
      <c r="AL99" s="80" t="s">
        <v>0</v>
      </c>
      <c r="AM99" s="116">
        <f>IF(ISBLANK(F99),0,1)</f>
        <v>0</v>
      </c>
      <c r="AN99" s="80" t="s">
        <v>1</v>
      </c>
      <c r="AO99" s="116">
        <f>IF(ISBLANK(O99),0,1)</f>
        <v>0</v>
      </c>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row>
    <row r="100" spans="2:80" ht="14.65" customHeight="1" x14ac:dyDescent="0.25">
      <c r="E100" s="135" t="s">
        <v>247</v>
      </c>
      <c r="F100" s="157"/>
      <c r="G100" s="157"/>
      <c r="H100" s="157"/>
      <c r="I100" s="157"/>
      <c r="J100" s="36" t="s">
        <v>210</v>
      </c>
      <c r="N100" s="135" t="s">
        <v>248</v>
      </c>
      <c r="O100" s="157"/>
      <c r="P100" s="157"/>
      <c r="Q100" s="157"/>
      <c r="R100" s="36" t="s">
        <v>210</v>
      </c>
      <c r="V100" s="135" t="s">
        <v>267</v>
      </c>
      <c r="W100" s="153"/>
      <c r="X100" s="153"/>
      <c r="Y100" s="153"/>
      <c r="Z100" s="36" t="s">
        <v>210</v>
      </c>
      <c r="AE100" s="135" t="s">
        <v>268</v>
      </c>
      <c r="AF100" s="153"/>
      <c r="AG100" s="153"/>
      <c r="AH100" s="153"/>
      <c r="AI100" s="36" t="s">
        <v>210</v>
      </c>
      <c r="AL100" s="80" t="s">
        <v>269</v>
      </c>
      <c r="AM100" s="116">
        <f>IF(ISBLANK(F100),0,1)</f>
        <v>0</v>
      </c>
      <c r="AN100" s="80" t="s">
        <v>270</v>
      </c>
      <c r="AO100" s="116">
        <f>IF(ISBLANK(O100),0,1)</f>
        <v>0</v>
      </c>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7"/>
    </row>
    <row r="101" spans="2:80" ht="4.9000000000000004" customHeight="1" x14ac:dyDescent="0.25">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L101" s="80"/>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row>
    <row r="102" spans="2:80" ht="15" customHeight="1" x14ac:dyDescent="0.25">
      <c r="B102" s="1" t="s">
        <v>271</v>
      </c>
      <c r="C102" s="1"/>
      <c r="D102" s="1"/>
      <c r="E102" s="1"/>
      <c r="F102" s="1"/>
      <c r="G102" s="1"/>
      <c r="H102" s="1"/>
      <c r="I102" s="1"/>
      <c r="AL102" s="80" t="s">
        <v>272</v>
      </c>
      <c r="AM102" s="116">
        <f>IF(ISBLANK(W100),0,1)</f>
        <v>0</v>
      </c>
      <c r="AN102" s="80" t="s">
        <v>273</v>
      </c>
      <c r="AO102" s="116">
        <f>IF(ISBLANK(AF100),0,1)</f>
        <v>0</v>
      </c>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87"/>
      <c r="BS102" s="87"/>
      <c r="BT102" s="87"/>
      <c r="BU102" s="87"/>
      <c r="BV102" s="87"/>
      <c r="BW102" s="87"/>
      <c r="BX102" s="87"/>
      <c r="BY102" s="87"/>
      <c r="BZ102" s="87"/>
      <c r="CA102" s="87"/>
      <c r="CB102" s="87"/>
    </row>
    <row r="103" spans="2:80" ht="15" customHeight="1" x14ac:dyDescent="0.25">
      <c r="C103" s="139" t="s">
        <v>274</v>
      </c>
      <c r="D103" s="139"/>
      <c r="E103" s="139"/>
      <c r="F103" s="128"/>
      <c r="G103" s="128"/>
      <c r="H103" s="128"/>
      <c r="I103" s="128" t="s">
        <v>275</v>
      </c>
      <c r="K103" s="128"/>
      <c r="L103" s="128"/>
      <c r="M103" s="36" t="s">
        <v>276</v>
      </c>
      <c r="T103" s="128" t="s">
        <v>274</v>
      </c>
      <c r="V103" s="128"/>
      <c r="W103" s="128"/>
      <c r="Y103" s="128" t="s">
        <v>275</v>
      </c>
      <c r="Z103" s="128"/>
      <c r="AB103" s="36" t="s">
        <v>276</v>
      </c>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87"/>
      <c r="BS103" s="87"/>
      <c r="BT103" s="87"/>
      <c r="BU103" s="87"/>
      <c r="BV103" s="87"/>
      <c r="BW103" s="87"/>
      <c r="BX103" s="87"/>
      <c r="BY103" s="87"/>
      <c r="BZ103" s="87"/>
      <c r="CA103" s="87"/>
      <c r="CB103" s="87"/>
    </row>
    <row r="104" spans="2:80" ht="14.65" customHeight="1" x14ac:dyDescent="0.25">
      <c r="C104" s="153"/>
      <c r="D104" s="153"/>
      <c r="E104" s="153"/>
      <c r="F104" s="36" t="s">
        <v>210</v>
      </c>
      <c r="H104" s="156"/>
      <c r="I104" s="156"/>
      <c r="J104" s="156"/>
      <c r="K104" s="36" t="s">
        <v>277</v>
      </c>
      <c r="M104" s="156"/>
      <c r="N104" s="156"/>
      <c r="O104" s="156"/>
      <c r="P104" s="156"/>
      <c r="Q104" s="36" t="s">
        <v>150</v>
      </c>
      <c r="S104" s="153"/>
      <c r="T104" s="153"/>
      <c r="U104" s="153"/>
      <c r="V104" s="36" t="s">
        <v>210</v>
      </c>
      <c r="W104" s="37"/>
      <c r="X104" s="156"/>
      <c r="Y104" s="156"/>
      <c r="Z104" s="156"/>
      <c r="AA104" s="36" t="s">
        <v>277</v>
      </c>
      <c r="AC104" s="156"/>
      <c r="AD104" s="156"/>
      <c r="AE104" s="156"/>
      <c r="AF104" s="156"/>
      <c r="AG104" s="36" t="s">
        <v>150</v>
      </c>
      <c r="AL104" s="116">
        <f t="shared" ref="AL104:AL113" si="5">IF(ISBLANK(C104),1,2)</f>
        <v>1</v>
      </c>
      <c r="AM104" s="116">
        <f t="shared" ref="AM104:AM113" si="6">IF(ISBLANK(S104),1,2)</f>
        <v>1</v>
      </c>
      <c r="AN104" s="116">
        <f>IF(ISBLANK(H104),1,2)</f>
        <v>1</v>
      </c>
      <c r="AO104" s="116">
        <f>IF(ISBLANK(M104),1,2)</f>
        <v>1</v>
      </c>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87"/>
      <c r="BS104" s="87"/>
      <c r="BT104" s="87"/>
      <c r="BU104" s="87"/>
      <c r="BV104" s="87"/>
      <c r="BW104" s="87"/>
      <c r="BX104" s="87"/>
      <c r="BY104" s="87"/>
      <c r="BZ104" s="87"/>
      <c r="CA104" s="87"/>
      <c r="CB104" s="87"/>
    </row>
    <row r="105" spans="2:80" ht="14.65" customHeight="1" x14ac:dyDescent="0.25">
      <c r="C105" s="157"/>
      <c r="D105" s="157"/>
      <c r="E105" s="157"/>
      <c r="F105" s="36" t="s">
        <v>210</v>
      </c>
      <c r="H105" s="158"/>
      <c r="I105" s="158"/>
      <c r="J105" s="158"/>
      <c r="K105" s="36" t="s">
        <v>277</v>
      </c>
      <c r="M105" s="158"/>
      <c r="N105" s="158"/>
      <c r="O105" s="158"/>
      <c r="P105" s="158"/>
      <c r="Q105" s="36" t="s">
        <v>150</v>
      </c>
      <c r="S105" s="157"/>
      <c r="T105" s="157"/>
      <c r="U105" s="157"/>
      <c r="V105" s="36" t="s">
        <v>210</v>
      </c>
      <c r="W105" s="37"/>
      <c r="X105" s="158"/>
      <c r="Y105" s="158"/>
      <c r="Z105" s="158"/>
      <c r="AA105" s="36" t="s">
        <v>277</v>
      </c>
      <c r="AC105" s="158"/>
      <c r="AD105" s="158"/>
      <c r="AE105" s="158"/>
      <c r="AF105" s="158"/>
      <c r="AG105" s="36" t="s">
        <v>150</v>
      </c>
      <c r="AL105" s="116">
        <f t="shared" si="5"/>
        <v>1</v>
      </c>
      <c r="AM105" s="116">
        <f t="shared" si="6"/>
        <v>1</v>
      </c>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c r="BP105" s="87"/>
      <c r="BQ105" s="87"/>
      <c r="BR105" s="87"/>
      <c r="BS105" s="87"/>
      <c r="BT105" s="87"/>
      <c r="BU105" s="87"/>
      <c r="BV105" s="87"/>
      <c r="BW105" s="87"/>
      <c r="BX105" s="87"/>
      <c r="BY105" s="87"/>
      <c r="BZ105" s="87"/>
      <c r="CA105" s="87"/>
      <c r="CB105" s="87"/>
    </row>
    <row r="106" spans="2:80" ht="14.65" customHeight="1" x14ac:dyDescent="0.25">
      <c r="C106" s="157"/>
      <c r="D106" s="157"/>
      <c r="E106" s="157"/>
      <c r="F106" s="36" t="s">
        <v>210</v>
      </c>
      <c r="H106" s="158"/>
      <c r="I106" s="158"/>
      <c r="J106" s="158"/>
      <c r="K106" s="36" t="s">
        <v>277</v>
      </c>
      <c r="M106" s="158"/>
      <c r="N106" s="158"/>
      <c r="O106" s="158"/>
      <c r="P106" s="158"/>
      <c r="Q106" s="36" t="s">
        <v>150</v>
      </c>
      <c r="S106" s="157"/>
      <c r="T106" s="157"/>
      <c r="U106" s="157"/>
      <c r="V106" s="36" t="s">
        <v>210</v>
      </c>
      <c r="W106" s="37"/>
      <c r="X106" s="158"/>
      <c r="Y106" s="158"/>
      <c r="Z106" s="158"/>
      <c r="AA106" s="36" t="s">
        <v>277</v>
      </c>
      <c r="AC106" s="158"/>
      <c r="AD106" s="158"/>
      <c r="AE106" s="158"/>
      <c r="AF106" s="158"/>
      <c r="AG106" s="36" t="s">
        <v>150</v>
      </c>
      <c r="AL106" s="116">
        <f t="shared" si="5"/>
        <v>1</v>
      </c>
      <c r="AM106" s="116">
        <f t="shared" si="6"/>
        <v>1</v>
      </c>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87"/>
      <c r="BS106" s="87"/>
      <c r="BT106" s="87"/>
      <c r="BU106" s="87"/>
      <c r="BV106" s="87"/>
      <c r="BW106" s="87"/>
      <c r="BX106" s="87"/>
      <c r="BY106" s="87"/>
      <c r="BZ106" s="87"/>
      <c r="CA106" s="87"/>
      <c r="CB106" s="87"/>
    </row>
    <row r="107" spans="2:80" ht="14.65" customHeight="1" x14ac:dyDescent="0.25">
      <c r="C107" s="157"/>
      <c r="D107" s="157"/>
      <c r="E107" s="157"/>
      <c r="F107" s="36" t="s">
        <v>210</v>
      </c>
      <c r="H107" s="158"/>
      <c r="I107" s="158"/>
      <c r="J107" s="158"/>
      <c r="K107" s="36" t="s">
        <v>277</v>
      </c>
      <c r="M107" s="158"/>
      <c r="N107" s="158"/>
      <c r="O107" s="158"/>
      <c r="P107" s="158"/>
      <c r="Q107" s="36" t="s">
        <v>150</v>
      </c>
      <c r="S107" s="157"/>
      <c r="T107" s="157"/>
      <c r="U107" s="157"/>
      <c r="V107" s="36" t="s">
        <v>210</v>
      </c>
      <c r="W107" s="37"/>
      <c r="X107" s="158"/>
      <c r="Y107" s="158"/>
      <c r="Z107" s="158"/>
      <c r="AA107" s="36" t="s">
        <v>277</v>
      </c>
      <c r="AC107" s="158"/>
      <c r="AD107" s="158"/>
      <c r="AE107" s="158"/>
      <c r="AF107" s="158"/>
      <c r="AG107" s="36" t="s">
        <v>150</v>
      </c>
      <c r="AL107" s="116">
        <f t="shared" si="5"/>
        <v>1</v>
      </c>
      <c r="AM107" s="116">
        <f t="shared" si="6"/>
        <v>1</v>
      </c>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c r="BP107" s="87"/>
      <c r="BQ107" s="87"/>
      <c r="BR107" s="87"/>
      <c r="BS107" s="87"/>
      <c r="BT107" s="87"/>
      <c r="BU107" s="87"/>
      <c r="BV107" s="87"/>
      <c r="BW107" s="87"/>
      <c r="BX107" s="87"/>
      <c r="BY107" s="87"/>
      <c r="BZ107" s="87"/>
      <c r="CA107" s="87"/>
      <c r="CB107" s="87"/>
    </row>
    <row r="108" spans="2:80" ht="14.65" customHeight="1" x14ac:dyDescent="0.25">
      <c r="C108" s="157"/>
      <c r="D108" s="157"/>
      <c r="E108" s="157"/>
      <c r="F108" s="36" t="s">
        <v>210</v>
      </c>
      <c r="H108" s="158"/>
      <c r="I108" s="158"/>
      <c r="J108" s="158"/>
      <c r="K108" s="36" t="s">
        <v>277</v>
      </c>
      <c r="M108" s="158"/>
      <c r="N108" s="158"/>
      <c r="O108" s="158"/>
      <c r="P108" s="158"/>
      <c r="Q108" s="36" t="s">
        <v>150</v>
      </c>
      <c r="S108" s="157"/>
      <c r="T108" s="157"/>
      <c r="U108" s="157"/>
      <c r="V108" s="36" t="s">
        <v>210</v>
      </c>
      <c r="W108" s="37"/>
      <c r="X108" s="158"/>
      <c r="Y108" s="158"/>
      <c r="Z108" s="158"/>
      <c r="AA108" s="36" t="s">
        <v>277</v>
      </c>
      <c r="AC108" s="158"/>
      <c r="AD108" s="158"/>
      <c r="AE108" s="158"/>
      <c r="AF108" s="158"/>
      <c r="AG108" s="36" t="s">
        <v>150</v>
      </c>
      <c r="AL108" s="116">
        <f t="shared" si="5"/>
        <v>1</v>
      </c>
      <c r="AM108" s="116">
        <f t="shared" si="6"/>
        <v>1</v>
      </c>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87"/>
      <c r="BS108" s="87"/>
      <c r="BT108" s="87"/>
      <c r="BU108" s="87"/>
      <c r="BV108" s="87"/>
      <c r="BW108" s="87"/>
      <c r="BX108" s="87"/>
      <c r="BY108" s="87"/>
      <c r="BZ108" s="87"/>
      <c r="CA108" s="87"/>
      <c r="CB108" s="87"/>
    </row>
    <row r="109" spans="2:80" ht="14.65" customHeight="1" x14ac:dyDescent="0.25">
      <c r="C109" s="157"/>
      <c r="D109" s="157"/>
      <c r="E109" s="157"/>
      <c r="F109" s="36" t="s">
        <v>210</v>
      </c>
      <c r="H109" s="158"/>
      <c r="I109" s="158"/>
      <c r="J109" s="158"/>
      <c r="K109" s="36" t="s">
        <v>277</v>
      </c>
      <c r="M109" s="158"/>
      <c r="N109" s="158"/>
      <c r="O109" s="158"/>
      <c r="P109" s="158"/>
      <c r="Q109" s="36" t="s">
        <v>150</v>
      </c>
      <c r="S109" s="157"/>
      <c r="T109" s="157"/>
      <c r="U109" s="157"/>
      <c r="V109" s="36" t="s">
        <v>210</v>
      </c>
      <c r="W109" s="37"/>
      <c r="X109" s="158"/>
      <c r="Y109" s="158"/>
      <c r="Z109" s="158"/>
      <c r="AA109" s="36" t="s">
        <v>277</v>
      </c>
      <c r="AC109" s="158"/>
      <c r="AD109" s="158"/>
      <c r="AE109" s="158"/>
      <c r="AF109" s="158"/>
      <c r="AG109" s="36" t="s">
        <v>150</v>
      </c>
      <c r="AL109" s="116">
        <f t="shared" si="5"/>
        <v>1</v>
      </c>
      <c r="AM109" s="116">
        <f t="shared" si="6"/>
        <v>1</v>
      </c>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c r="BS109" s="87"/>
      <c r="BT109" s="87"/>
      <c r="BU109" s="87"/>
      <c r="BV109" s="87"/>
      <c r="BW109" s="87"/>
      <c r="BX109" s="87"/>
      <c r="BY109" s="87"/>
      <c r="BZ109" s="87"/>
      <c r="CA109" s="87"/>
      <c r="CB109" s="87"/>
    </row>
    <row r="110" spans="2:80" ht="14.65" customHeight="1" x14ac:dyDescent="0.25">
      <c r="C110" s="157"/>
      <c r="D110" s="157"/>
      <c r="E110" s="157"/>
      <c r="F110" s="36" t="s">
        <v>210</v>
      </c>
      <c r="H110" s="158"/>
      <c r="I110" s="158"/>
      <c r="J110" s="158"/>
      <c r="K110" s="36" t="s">
        <v>277</v>
      </c>
      <c r="M110" s="158"/>
      <c r="N110" s="158"/>
      <c r="O110" s="158"/>
      <c r="P110" s="158"/>
      <c r="Q110" s="36" t="s">
        <v>150</v>
      </c>
      <c r="S110" s="157"/>
      <c r="T110" s="157"/>
      <c r="U110" s="157"/>
      <c r="V110" s="36" t="s">
        <v>210</v>
      </c>
      <c r="W110" s="37"/>
      <c r="X110" s="158"/>
      <c r="Y110" s="158"/>
      <c r="Z110" s="158"/>
      <c r="AA110" s="36" t="s">
        <v>277</v>
      </c>
      <c r="AC110" s="158"/>
      <c r="AD110" s="158"/>
      <c r="AE110" s="158"/>
      <c r="AF110" s="158"/>
      <c r="AG110" s="36" t="s">
        <v>150</v>
      </c>
      <c r="AL110" s="116">
        <f t="shared" si="5"/>
        <v>1</v>
      </c>
      <c r="AM110" s="116">
        <f t="shared" si="6"/>
        <v>1</v>
      </c>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c r="BP110" s="87"/>
      <c r="BQ110" s="87"/>
      <c r="BR110" s="87"/>
      <c r="BS110" s="87"/>
      <c r="BT110" s="87"/>
      <c r="BU110" s="87"/>
      <c r="BV110" s="87"/>
      <c r="BW110" s="87"/>
      <c r="BX110" s="87"/>
      <c r="BY110" s="87"/>
      <c r="BZ110" s="87"/>
      <c r="CA110" s="87"/>
      <c r="CB110" s="87"/>
    </row>
    <row r="111" spans="2:80" ht="14.65" customHeight="1" x14ac:dyDescent="0.25">
      <c r="C111" s="157"/>
      <c r="D111" s="157"/>
      <c r="E111" s="157"/>
      <c r="F111" s="36" t="s">
        <v>210</v>
      </c>
      <c r="H111" s="158"/>
      <c r="I111" s="158"/>
      <c r="J111" s="158"/>
      <c r="K111" s="36" t="s">
        <v>277</v>
      </c>
      <c r="M111" s="158"/>
      <c r="N111" s="158"/>
      <c r="O111" s="158"/>
      <c r="P111" s="158"/>
      <c r="Q111" s="36" t="s">
        <v>150</v>
      </c>
      <c r="S111" s="157"/>
      <c r="T111" s="157"/>
      <c r="U111" s="157"/>
      <c r="V111" s="36" t="s">
        <v>210</v>
      </c>
      <c r="W111" s="37"/>
      <c r="X111" s="158"/>
      <c r="Y111" s="158"/>
      <c r="Z111" s="158"/>
      <c r="AA111" s="36" t="s">
        <v>277</v>
      </c>
      <c r="AC111" s="158"/>
      <c r="AD111" s="158"/>
      <c r="AE111" s="158"/>
      <c r="AF111" s="158"/>
      <c r="AG111" s="36" t="s">
        <v>150</v>
      </c>
      <c r="AL111" s="116">
        <f t="shared" si="5"/>
        <v>1</v>
      </c>
      <c r="AM111" s="116">
        <f t="shared" si="6"/>
        <v>1</v>
      </c>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87"/>
      <c r="BS111" s="87"/>
      <c r="BT111" s="87"/>
      <c r="BU111" s="87"/>
      <c r="BV111" s="87"/>
      <c r="BW111" s="87"/>
      <c r="BX111" s="87"/>
      <c r="BY111" s="87"/>
      <c r="BZ111" s="87"/>
      <c r="CA111" s="87"/>
      <c r="CB111" s="87"/>
    </row>
    <row r="112" spans="2:80" ht="14.65" customHeight="1" x14ac:dyDescent="0.25">
      <c r="C112" s="157"/>
      <c r="D112" s="157"/>
      <c r="E112" s="157"/>
      <c r="F112" s="36" t="s">
        <v>210</v>
      </c>
      <c r="H112" s="158"/>
      <c r="I112" s="158"/>
      <c r="J112" s="158"/>
      <c r="K112" s="36" t="s">
        <v>277</v>
      </c>
      <c r="M112" s="158"/>
      <c r="N112" s="158"/>
      <c r="O112" s="158"/>
      <c r="P112" s="158"/>
      <c r="Q112" s="36" t="s">
        <v>150</v>
      </c>
      <c r="S112" s="157"/>
      <c r="T112" s="157"/>
      <c r="U112" s="157"/>
      <c r="V112" s="36" t="s">
        <v>210</v>
      </c>
      <c r="W112" s="37"/>
      <c r="X112" s="158"/>
      <c r="Y112" s="158"/>
      <c r="Z112" s="158"/>
      <c r="AA112" s="36" t="s">
        <v>277</v>
      </c>
      <c r="AC112" s="158"/>
      <c r="AD112" s="158"/>
      <c r="AE112" s="158"/>
      <c r="AF112" s="158"/>
      <c r="AG112" s="36" t="s">
        <v>150</v>
      </c>
      <c r="AL112" s="116">
        <f t="shared" si="5"/>
        <v>1</v>
      </c>
      <c r="AM112" s="116">
        <f t="shared" si="6"/>
        <v>1</v>
      </c>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c r="BP112" s="87"/>
      <c r="BQ112" s="87"/>
      <c r="BR112" s="87"/>
      <c r="BS112" s="87"/>
      <c r="BT112" s="87"/>
      <c r="BU112" s="87"/>
      <c r="BV112" s="87"/>
      <c r="BW112" s="87"/>
      <c r="BX112" s="87"/>
      <c r="BY112" s="87"/>
      <c r="BZ112" s="87"/>
      <c r="CA112" s="87"/>
      <c r="CB112" s="87"/>
    </row>
    <row r="113" spans="2:80" ht="14.65" customHeight="1" x14ac:dyDescent="0.25">
      <c r="C113" s="157"/>
      <c r="D113" s="157"/>
      <c r="E113" s="157"/>
      <c r="F113" s="36" t="s">
        <v>210</v>
      </c>
      <c r="H113" s="158"/>
      <c r="I113" s="158"/>
      <c r="J113" s="158"/>
      <c r="K113" s="36" t="s">
        <v>277</v>
      </c>
      <c r="M113" s="158"/>
      <c r="N113" s="158"/>
      <c r="O113" s="158"/>
      <c r="P113" s="158"/>
      <c r="Q113" s="36" t="s">
        <v>150</v>
      </c>
      <c r="S113" s="157"/>
      <c r="T113" s="157"/>
      <c r="U113" s="157"/>
      <c r="V113" s="36" t="s">
        <v>210</v>
      </c>
      <c r="W113" s="37"/>
      <c r="X113" s="158"/>
      <c r="Y113" s="158"/>
      <c r="Z113" s="158"/>
      <c r="AA113" s="36" t="s">
        <v>277</v>
      </c>
      <c r="AC113" s="158"/>
      <c r="AD113" s="158"/>
      <c r="AE113" s="158"/>
      <c r="AF113" s="158"/>
      <c r="AG113" s="36" t="s">
        <v>150</v>
      </c>
      <c r="AL113" s="116">
        <f t="shared" si="5"/>
        <v>1</v>
      </c>
      <c r="AM113" s="116">
        <f t="shared" si="6"/>
        <v>1</v>
      </c>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7"/>
      <c r="BR113" s="87"/>
      <c r="BS113" s="87"/>
      <c r="BT113" s="87"/>
      <c r="BU113" s="87"/>
      <c r="BV113" s="87"/>
      <c r="BW113" s="87"/>
      <c r="BX113" s="87"/>
      <c r="BY113" s="87"/>
      <c r="BZ113" s="87"/>
      <c r="CA113" s="87"/>
      <c r="CB113" s="87"/>
    </row>
    <row r="114" spans="2:80" ht="14.65" customHeight="1" x14ac:dyDescent="0.25">
      <c r="G114" s="129" t="s">
        <v>278</v>
      </c>
      <c r="H114" s="167">
        <f>$W$33</f>
        <v>0</v>
      </c>
      <c r="I114" s="167"/>
      <c r="J114" s="167"/>
      <c r="K114" s="36" t="s">
        <v>150</v>
      </c>
      <c r="O114" s="84"/>
      <c r="P114" s="44"/>
      <c r="R114" s="129" t="s">
        <v>279</v>
      </c>
      <c r="S114" s="158"/>
      <c r="T114" s="158"/>
      <c r="U114" s="158"/>
      <c r="V114" s="36" t="s">
        <v>150</v>
      </c>
      <c r="AB114" s="44" t="s">
        <v>280</v>
      </c>
      <c r="AC114" s="161"/>
      <c r="AD114" s="161"/>
      <c r="AE114" s="161"/>
      <c r="AF114" s="161"/>
      <c r="AG114" s="36" t="s">
        <v>210</v>
      </c>
      <c r="AL114" s="80" t="s">
        <v>281</v>
      </c>
      <c r="AM114" s="116">
        <f>IF(OR(S114=H114,S114&gt;H114),1,2)</f>
        <v>1</v>
      </c>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87"/>
      <c r="BS114" s="87"/>
      <c r="BT114" s="87"/>
      <c r="BU114" s="87"/>
      <c r="BV114" s="87"/>
      <c r="BW114" s="87"/>
      <c r="BX114" s="87"/>
      <c r="BY114" s="87"/>
      <c r="BZ114" s="87"/>
      <c r="CA114" s="87"/>
      <c r="CB114" s="87"/>
    </row>
    <row r="115" spans="2:80" ht="15" customHeight="1" x14ac:dyDescent="0.25">
      <c r="AK115" s="37"/>
      <c r="AM115" s="116">
        <f>IF(OR(ISBLANK(H114),ISBLANK(S114)),2,1)</f>
        <v>2</v>
      </c>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c r="BP115" s="87"/>
      <c r="BQ115" s="87"/>
      <c r="BR115" s="87"/>
      <c r="BS115" s="87"/>
      <c r="BT115" s="87"/>
      <c r="BU115" s="87"/>
      <c r="BV115" s="87"/>
      <c r="BW115" s="87"/>
      <c r="BX115" s="87"/>
      <c r="BY115" s="87"/>
      <c r="BZ115" s="87"/>
      <c r="CA115" s="87"/>
      <c r="CB115" s="87"/>
    </row>
    <row r="116" spans="2:80" ht="15" customHeight="1" x14ac:dyDescent="0.25">
      <c r="B116" s="138">
        <f>Tables!$C$13</f>
        <v>45031</v>
      </c>
      <c r="C116" s="138"/>
      <c r="D116" s="138"/>
      <c r="E116" s="138"/>
      <c r="F116" s="138"/>
      <c r="G116" s="138"/>
      <c r="H116" s="138"/>
      <c r="R116" s="139" t="s">
        <v>282</v>
      </c>
      <c r="S116" s="139"/>
      <c r="T116" s="139"/>
      <c r="U116" s="139"/>
      <c r="AK116" s="3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87"/>
      <c r="BS116" s="87"/>
      <c r="BT116" s="87"/>
      <c r="BU116" s="87"/>
      <c r="BV116" s="87"/>
      <c r="BW116" s="87"/>
      <c r="BX116" s="87"/>
      <c r="BY116" s="87"/>
      <c r="BZ116" s="87"/>
      <c r="CA116" s="87"/>
      <c r="CB116" s="87"/>
    </row>
    <row r="117" spans="2:80" ht="15" customHeight="1" x14ac:dyDescent="0.25">
      <c r="C117" s="135" t="s">
        <v>194</v>
      </c>
      <c r="D117" s="165">
        <f>IF(ISBLANK($E$19),0,$E$19)</f>
        <v>0</v>
      </c>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42"/>
      <c r="AD117" s="135" t="s">
        <v>102</v>
      </c>
      <c r="AE117" s="170">
        <f>IF(ISBLANK($AE$19),0,$AE$19)</f>
        <v>0</v>
      </c>
      <c r="AF117" s="170"/>
      <c r="AG117" s="170"/>
      <c r="AH117" s="170"/>
      <c r="AI117" s="170"/>
      <c r="AJ117" s="170"/>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c r="BP117" s="87"/>
      <c r="BQ117" s="87"/>
      <c r="BR117" s="87"/>
      <c r="BS117" s="87"/>
      <c r="BT117" s="87"/>
      <c r="BU117" s="87"/>
      <c r="BV117" s="87"/>
      <c r="BW117" s="87"/>
      <c r="BX117" s="87"/>
      <c r="BY117" s="87"/>
      <c r="BZ117" s="87"/>
      <c r="CA117" s="87"/>
      <c r="CB117" s="87"/>
    </row>
    <row r="118" spans="2:80" ht="15" customHeight="1" x14ac:dyDescent="0.25">
      <c r="C118" s="43"/>
      <c r="D118" s="43"/>
      <c r="E118" s="43"/>
      <c r="F118" s="43"/>
      <c r="G118" s="43"/>
      <c r="H118" s="43"/>
      <c r="I118" s="43"/>
      <c r="J118" s="135"/>
      <c r="K118" s="135"/>
      <c r="L118" s="135"/>
      <c r="M118" s="135"/>
      <c r="N118" s="43"/>
      <c r="O118" s="42"/>
      <c r="P118" s="42"/>
      <c r="Q118" s="42"/>
      <c r="R118" s="42"/>
      <c r="S118" s="42"/>
      <c r="T118" s="42"/>
      <c r="U118" s="42"/>
      <c r="V118" s="42"/>
      <c r="W118" s="42"/>
      <c r="X118" s="42"/>
      <c r="Y118" s="42"/>
      <c r="Z118" s="42"/>
      <c r="AD118" s="135" t="s">
        <v>124</v>
      </c>
      <c r="AE118" s="171">
        <f>IF(ISBLANK($AE$20),0,$AE$20)</f>
        <v>0</v>
      </c>
      <c r="AF118" s="171"/>
      <c r="AG118" s="171"/>
      <c r="AH118" s="171"/>
      <c r="AI118" s="171"/>
      <c r="AJ118" s="171"/>
      <c r="AL118" s="80" t="s">
        <v>283</v>
      </c>
      <c r="AM118" s="116">
        <f>SUM(AM119,AO119)</f>
        <v>0</v>
      </c>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c r="BP118" s="87"/>
      <c r="BQ118" s="87"/>
      <c r="BR118" s="87"/>
      <c r="BS118" s="87"/>
      <c r="BT118" s="87"/>
      <c r="BU118" s="87"/>
      <c r="BV118" s="87"/>
      <c r="BW118" s="87"/>
      <c r="BX118" s="87"/>
      <c r="BY118" s="87"/>
      <c r="BZ118" s="87"/>
      <c r="CA118" s="87"/>
      <c r="CB118" s="87"/>
    </row>
    <row r="119" spans="2:80" ht="15" customHeight="1" x14ac:dyDescent="0.2">
      <c r="B119" s="1" t="s">
        <v>284</v>
      </c>
      <c r="N119" s="38" t="s">
        <v>285</v>
      </c>
      <c r="O119" s="154"/>
      <c r="P119" s="154"/>
      <c r="Q119" s="154"/>
      <c r="R119" s="154"/>
      <c r="V119" s="135" t="s">
        <v>286</v>
      </c>
      <c r="W119" s="155"/>
      <c r="X119" s="155"/>
      <c r="Y119" s="155"/>
      <c r="Z119" s="155"/>
      <c r="AL119" s="80" t="s">
        <v>287</v>
      </c>
      <c r="AM119" s="116">
        <f>IF(ISBLANK(O119),0,1)</f>
        <v>0</v>
      </c>
      <c r="AN119" s="80" t="s">
        <v>288</v>
      </c>
      <c r="AO119" s="116">
        <f>IF(ISBLANK(W119),0,1)</f>
        <v>0</v>
      </c>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87"/>
      <c r="BS119" s="87"/>
      <c r="BT119" s="87"/>
      <c r="BU119" s="87"/>
      <c r="BV119" s="87"/>
      <c r="BW119" s="87"/>
      <c r="BX119" s="87"/>
      <c r="BY119" s="87"/>
      <c r="BZ119" s="87"/>
      <c r="CA119" s="87"/>
      <c r="CB119" s="87"/>
    </row>
    <row r="120" spans="2:80" ht="15" customHeight="1" x14ac:dyDescent="0.25">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87"/>
      <c r="BV120" s="87"/>
      <c r="BW120" s="87"/>
      <c r="BX120" s="87"/>
      <c r="BY120" s="87"/>
      <c r="BZ120" s="87"/>
      <c r="CA120" s="87"/>
      <c r="CB120" s="87"/>
    </row>
    <row r="121" spans="2:80" ht="15" customHeight="1" x14ac:dyDescent="0.25">
      <c r="Q121" s="139" t="s">
        <v>196</v>
      </c>
      <c r="R121" s="139"/>
      <c r="S121" s="139"/>
      <c r="T121" s="139"/>
      <c r="U121" s="139"/>
      <c r="V121" s="139"/>
      <c r="W121" s="139"/>
      <c r="AL121" s="11" t="s">
        <v>289</v>
      </c>
      <c r="AM121" s="11" t="s">
        <v>290</v>
      </c>
      <c r="AN121" s="11" t="s">
        <v>291</v>
      </c>
      <c r="AO121" s="11" t="s">
        <v>291</v>
      </c>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c r="BP121" s="87"/>
      <c r="BQ121" s="87"/>
      <c r="BR121" s="87"/>
      <c r="BS121" s="87"/>
      <c r="BT121" s="87"/>
      <c r="BU121" s="87"/>
      <c r="BV121" s="87"/>
      <c r="BW121" s="87"/>
      <c r="BX121" s="87"/>
      <c r="BY121" s="87"/>
      <c r="BZ121" s="87"/>
      <c r="CA121" s="87"/>
      <c r="CB121" s="87"/>
    </row>
    <row r="122" spans="2:80" ht="30" customHeight="1" x14ac:dyDescent="0.25">
      <c r="B122" s="1" t="s">
        <v>292</v>
      </c>
      <c r="J122" s="1"/>
      <c r="K122" s="1"/>
      <c r="L122" s="1"/>
      <c r="M122" s="172" t="s">
        <v>293</v>
      </c>
      <c r="N122" s="172"/>
      <c r="O122" s="172"/>
      <c r="P122" s="131"/>
      <c r="Q122" s="172" t="s">
        <v>294</v>
      </c>
      <c r="R122" s="172"/>
      <c r="S122" s="172"/>
      <c r="T122" s="131"/>
      <c r="U122" s="172" t="s">
        <v>295</v>
      </c>
      <c r="V122" s="172"/>
      <c r="W122" s="172"/>
      <c r="X122" s="172" t="s">
        <v>296</v>
      </c>
      <c r="Y122" s="172"/>
      <c r="Z122" s="172"/>
      <c r="AA122" s="172"/>
      <c r="AB122" s="172"/>
      <c r="AC122" s="172" t="s">
        <v>297</v>
      </c>
      <c r="AD122" s="172"/>
      <c r="AE122" s="172"/>
      <c r="AF122" s="131"/>
      <c r="AG122" s="172" t="s">
        <v>298</v>
      </c>
      <c r="AH122" s="172"/>
      <c r="AI122" s="172"/>
      <c r="AJ122" s="172"/>
      <c r="AL122" s="116">
        <f>SUM(AL123:AL127)</f>
        <v>5</v>
      </c>
      <c r="AM122" s="116">
        <f>SUM(AM123:AM128)</f>
        <v>6</v>
      </c>
      <c r="AN122" s="116">
        <f>SUM(AN123:AN128)</f>
        <v>6</v>
      </c>
      <c r="AO122" s="120">
        <f>SUM(AO124:AO127)</f>
        <v>4</v>
      </c>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c r="BP122" s="87"/>
      <c r="BQ122" s="87"/>
      <c r="BR122" s="87"/>
      <c r="BS122" s="87"/>
      <c r="BT122" s="87"/>
      <c r="BU122" s="87"/>
      <c r="BV122" s="87"/>
      <c r="BW122" s="87"/>
      <c r="BX122" s="87"/>
      <c r="BY122" s="87"/>
      <c r="BZ122" s="87"/>
      <c r="CA122" s="87"/>
      <c r="CB122" s="87"/>
    </row>
    <row r="123" spans="2:80" ht="15" customHeight="1" x14ac:dyDescent="0.25">
      <c r="E123" s="37"/>
      <c r="F123" s="37"/>
      <c r="G123" s="166">
        <f>Tables!$C$15</f>
        <v>1.2</v>
      </c>
      <c r="H123" s="166"/>
      <c r="K123" s="135" t="s">
        <v>14</v>
      </c>
      <c r="L123" s="135"/>
      <c r="M123" s="162"/>
      <c r="N123" s="162"/>
      <c r="O123" s="162"/>
      <c r="P123" s="4"/>
      <c r="Q123" s="162"/>
      <c r="R123" s="162"/>
      <c r="S123" s="162"/>
      <c r="U123" s="162"/>
      <c r="V123" s="162"/>
      <c r="W123" s="162"/>
      <c r="Y123" s="162"/>
      <c r="Z123" s="162"/>
      <c r="AA123" s="162"/>
      <c r="AC123" s="162"/>
      <c r="AD123" s="162"/>
      <c r="AE123" s="162"/>
      <c r="AG123" s="162"/>
      <c r="AH123" s="162"/>
      <c r="AI123" s="162"/>
      <c r="AL123" s="116">
        <f>IF(ISBLANK(Y123),1,IF(Y123&gt;W$100,1,0))</f>
        <v>1</v>
      </c>
      <c r="AM123" s="116">
        <f>IF(ISBLANK(AC123),1,IF(AC123&gt;$AM$131,1,0))</f>
        <v>1</v>
      </c>
      <c r="AN123" s="116">
        <f>IF(OR(ISBLANK(M123),ISBLANK(AG123)),1,IF(AG123&gt;M123,1,0))</f>
        <v>1</v>
      </c>
      <c r="AO123" s="120"/>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7"/>
      <c r="BX123" s="87"/>
      <c r="BY123" s="87"/>
      <c r="BZ123" s="87"/>
      <c r="CA123" s="87"/>
      <c r="CB123" s="87"/>
    </row>
    <row r="124" spans="2:80" ht="15" customHeight="1" x14ac:dyDescent="0.25">
      <c r="E124" s="37"/>
      <c r="F124" s="37"/>
      <c r="G124" s="166">
        <f>Tables!$C$16</f>
        <v>5.7</v>
      </c>
      <c r="H124" s="166"/>
      <c r="K124" s="135" t="s">
        <v>19</v>
      </c>
      <c r="L124" s="135"/>
      <c r="M124" s="162"/>
      <c r="N124" s="162"/>
      <c r="O124" s="162"/>
      <c r="P124" s="4"/>
      <c r="Q124" s="161"/>
      <c r="R124" s="161"/>
      <c r="S124" s="161"/>
      <c r="U124" s="161"/>
      <c r="V124" s="161"/>
      <c r="W124" s="161"/>
      <c r="Y124" s="161"/>
      <c r="Z124" s="161"/>
      <c r="AA124" s="161"/>
      <c r="AC124" s="161"/>
      <c r="AD124" s="161"/>
      <c r="AE124" s="161"/>
      <c r="AG124" s="161"/>
      <c r="AH124" s="161"/>
      <c r="AI124" s="161"/>
      <c r="AL124" s="116">
        <f t="shared" ref="AL124:AL127" si="7">IF(ISBLANK(Y124),1,IF(Y124&gt;W$100,1,0))</f>
        <v>1</v>
      </c>
      <c r="AM124" s="116">
        <f t="shared" ref="AM124:AM128" si="8">IF(ISBLANK(AC124),1,IF(AC124&gt;$AM$131,1,0))</f>
        <v>1</v>
      </c>
      <c r="AN124" s="116">
        <f t="shared" ref="AN124:AN128" si="9">IF(OR(ISBLANK(M124),ISBLANK(AG124)),1,IF(AG124&gt;M124,1,0))</f>
        <v>1</v>
      </c>
      <c r="AO124" s="120">
        <f>IF(OR(ISBLANK(M124),ISBLANK(AG124)),1,IF(AG124-M124&gt;-0.5,1,0))</f>
        <v>1</v>
      </c>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87"/>
      <c r="BS124" s="87"/>
      <c r="BT124" s="87"/>
      <c r="BU124" s="87"/>
      <c r="BV124" s="87"/>
      <c r="BW124" s="87"/>
      <c r="BX124" s="87"/>
      <c r="BY124" s="87"/>
      <c r="BZ124" s="87"/>
      <c r="CA124" s="87"/>
      <c r="CB124" s="87"/>
    </row>
    <row r="125" spans="2:80" ht="15" customHeight="1" x14ac:dyDescent="0.25">
      <c r="E125" s="37"/>
      <c r="F125" s="37"/>
      <c r="G125" s="166">
        <f>Tables!$C$17</f>
        <v>7.21</v>
      </c>
      <c r="H125" s="166"/>
      <c r="K125" s="135" t="s">
        <v>24</v>
      </c>
      <c r="L125" s="135"/>
      <c r="M125" s="162"/>
      <c r="N125" s="162"/>
      <c r="O125" s="162"/>
      <c r="P125" s="4"/>
      <c r="Q125" s="161"/>
      <c r="R125" s="161"/>
      <c r="S125" s="161"/>
      <c r="U125" s="161"/>
      <c r="V125" s="161"/>
      <c r="W125" s="161"/>
      <c r="Y125" s="161"/>
      <c r="Z125" s="161"/>
      <c r="AA125" s="161"/>
      <c r="AC125" s="161"/>
      <c r="AD125" s="161"/>
      <c r="AE125" s="161"/>
      <c r="AG125" s="161"/>
      <c r="AH125" s="161"/>
      <c r="AI125" s="161"/>
      <c r="AL125" s="116">
        <f t="shared" si="7"/>
        <v>1</v>
      </c>
      <c r="AM125" s="116">
        <f t="shared" si="8"/>
        <v>1</v>
      </c>
      <c r="AN125" s="116">
        <f t="shared" si="9"/>
        <v>1</v>
      </c>
      <c r="AO125" s="120">
        <f t="shared" ref="AO125:AO127" si="10">IF(OR(ISBLANK(M125),ISBLANK(AG125)),1,IF(AG125-M125&gt;-0.5,1,0))</f>
        <v>1</v>
      </c>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87"/>
      <c r="BS125" s="87"/>
      <c r="BT125" s="87"/>
      <c r="BU125" s="87"/>
      <c r="BV125" s="87"/>
      <c r="BW125" s="87"/>
      <c r="BX125" s="87"/>
      <c r="BY125" s="87"/>
      <c r="BZ125" s="87"/>
      <c r="CA125" s="87"/>
      <c r="CB125" s="87"/>
    </row>
    <row r="126" spans="2:80" ht="15" customHeight="1" x14ac:dyDescent="0.25">
      <c r="E126" s="37"/>
      <c r="F126" s="37"/>
      <c r="G126" s="166">
        <f>Tables!$C$18</f>
        <v>8.6300000000000008</v>
      </c>
      <c r="H126" s="166"/>
      <c r="K126" s="135" t="s">
        <v>28</v>
      </c>
      <c r="L126" s="135"/>
      <c r="M126" s="162"/>
      <c r="N126" s="162"/>
      <c r="O126" s="162"/>
      <c r="P126" s="4"/>
      <c r="Q126" s="161"/>
      <c r="R126" s="161"/>
      <c r="S126" s="161"/>
      <c r="U126" s="161"/>
      <c r="V126" s="161"/>
      <c r="W126" s="161"/>
      <c r="Y126" s="161"/>
      <c r="Z126" s="161"/>
      <c r="AA126" s="161"/>
      <c r="AC126" s="161"/>
      <c r="AD126" s="161"/>
      <c r="AE126" s="161"/>
      <c r="AG126" s="161"/>
      <c r="AH126" s="161"/>
      <c r="AI126" s="161"/>
      <c r="AL126" s="116">
        <f t="shared" si="7"/>
        <v>1</v>
      </c>
      <c r="AM126" s="116">
        <f t="shared" si="8"/>
        <v>1</v>
      </c>
      <c r="AN126" s="116">
        <f t="shared" si="9"/>
        <v>1</v>
      </c>
      <c r="AO126" s="120">
        <f t="shared" si="10"/>
        <v>1</v>
      </c>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7"/>
      <c r="BR126" s="87"/>
      <c r="BS126" s="87"/>
      <c r="BT126" s="87"/>
      <c r="BU126" s="87"/>
      <c r="BV126" s="87"/>
      <c r="BW126" s="87"/>
      <c r="BX126" s="87"/>
      <c r="BY126" s="87"/>
      <c r="BZ126" s="87"/>
      <c r="CA126" s="87"/>
      <c r="CB126" s="87"/>
    </row>
    <row r="127" spans="2:80" ht="15" customHeight="1" x14ac:dyDescent="0.25">
      <c r="E127" s="37"/>
      <c r="F127" s="37"/>
      <c r="G127" s="166">
        <f>Tables!$C$19</f>
        <v>10.8</v>
      </c>
      <c r="H127" s="166"/>
      <c r="K127" s="135" t="s">
        <v>31</v>
      </c>
      <c r="L127" s="135"/>
      <c r="M127" s="162"/>
      <c r="N127" s="162"/>
      <c r="O127" s="162"/>
      <c r="P127" s="4"/>
      <c r="Q127" s="161"/>
      <c r="R127" s="161"/>
      <c r="S127" s="161"/>
      <c r="U127" s="161"/>
      <c r="V127" s="161"/>
      <c r="W127" s="161"/>
      <c r="Y127" s="161"/>
      <c r="Z127" s="161"/>
      <c r="AA127" s="161"/>
      <c r="AC127" s="161"/>
      <c r="AD127" s="161"/>
      <c r="AE127" s="161"/>
      <c r="AG127" s="161"/>
      <c r="AH127" s="161"/>
      <c r="AI127" s="161"/>
      <c r="AL127" s="116">
        <f t="shared" si="7"/>
        <v>1</v>
      </c>
      <c r="AM127" s="116">
        <f t="shared" si="8"/>
        <v>1</v>
      </c>
      <c r="AN127" s="116">
        <f t="shared" si="9"/>
        <v>1</v>
      </c>
      <c r="AO127" s="120">
        <f t="shared" si="10"/>
        <v>1</v>
      </c>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7"/>
      <c r="BR127" s="87"/>
      <c r="BS127" s="87"/>
      <c r="BT127" s="87"/>
      <c r="BU127" s="87"/>
      <c r="BV127" s="87"/>
      <c r="BW127" s="87"/>
      <c r="BX127" s="87"/>
      <c r="BY127" s="87"/>
      <c r="BZ127" s="87"/>
      <c r="CA127" s="87"/>
      <c r="CB127" s="87"/>
    </row>
    <row r="128" spans="2:80" ht="15" customHeight="1" x14ac:dyDescent="0.25">
      <c r="E128" s="37"/>
      <c r="F128" s="37"/>
      <c r="G128" s="166">
        <f>Tables!$C$20</f>
        <v>14.8</v>
      </c>
      <c r="H128" s="166"/>
      <c r="K128" s="135" t="s">
        <v>35</v>
      </c>
      <c r="L128" s="135"/>
      <c r="M128" s="162"/>
      <c r="N128" s="162"/>
      <c r="O128" s="162"/>
      <c r="P128" s="4"/>
      <c r="Q128" s="161"/>
      <c r="R128" s="161"/>
      <c r="S128" s="161"/>
      <c r="U128" s="161"/>
      <c r="V128" s="161"/>
      <c r="W128" s="161"/>
      <c r="Y128" s="161"/>
      <c r="Z128" s="161"/>
      <c r="AA128" s="161"/>
      <c r="AC128" s="161"/>
      <c r="AD128" s="161"/>
      <c r="AE128" s="161"/>
      <c r="AG128" s="161"/>
      <c r="AH128" s="161"/>
      <c r="AI128" s="161"/>
      <c r="AL128" s="122">
        <f>AF100-Y128</f>
        <v>0</v>
      </c>
      <c r="AM128" s="116">
        <f t="shared" si="8"/>
        <v>1</v>
      </c>
      <c r="AN128" s="116">
        <f t="shared" si="9"/>
        <v>1</v>
      </c>
      <c r="AO128" s="123"/>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87"/>
      <c r="BS128" s="87"/>
      <c r="BT128" s="87"/>
      <c r="BU128" s="87"/>
      <c r="BV128" s="87"/>
      <c r="BW128" s="87"/>
      <c r="BX128" s="87"/>
      <c r="BY128" s="87"/>
      <c r="BZ128" s="87"/>
      <c r="CA128" s="87"/>
      <c r="CB128" s="87"/>
    </row>
    <row r="129" spans="2:81" ht="15" customHeight="1" x14ac:dyDescent="0.25"/>
    <row r="130" spans="2:81" ht="15" customHeight="1" x14ac:dyDescent="0.25">
      <c r="B130" s="3" t="s">
        <v>299</v>
      </c>
    </row>
    <row r="131" spans="2:81" ht="15" customHeight="1" x14ac:dyDescent="0.25">
      <c r="B131" s="141"/>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2"/>
      <c r="AD131" s="142"/>
      <c r="AE131" s="142"/>
      <c r="AF131" s="142"/>
      <c r="AG131" s="142"/>
      <c r="AH131" s="142"/>
      <c r="AI131" s="142"/>
      <c r="AJ131" s="143"/>
      <c r="AL131" s="80" t="s">
        <v>300</v>
      </c>
      <c r="AM131" s="122">
        <f>Tables!C25</f>
        <v>5</v>
      </c>
    </row>
    <row r="132" spans="2:81" ht="15" customHeight="1" x14ac:dyDescent="0.25">
      <c r="B132" s="144"/>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c r="AA132" s="145"/>
      <c r="AB132" s="145"/>
      <c r="AC132" s="145"/>
      <c r="AD132" s="145"/>
      <c r="AE132" s="145"/>
      <c r="AF132" s="145"/>
      <c r="AG132" s="145"/>
      <c r="AH132" s="145"/>
      <c r="AI132" s="145"/>
      <c r="AJ132" s="146"/>
    </row>
    <row r="133" spans="2:81" ht="15" customHeight="1" x14ac:dyDescent="0.25">
      <c r="B133" s="144"/>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145"/>
      <c r="AH133" s="145"/>
      <c r="AI133" s="145"/>
      <c r="AJ133" s="146"/>
    </row>
    <row r="134" spans="2:81" ht="15" customHeight="1" x14ac:dyDescent="0.25">
      <c r="B134" s="144"/>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6"/>
    </row>
    <row r="135" spans="2:81" ht="15" customHeight="1" x14ac:dyDescent="0.25">
      <c r="B135" s="144"/>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c r="AA135" s="145"/>
      <c r="AB135" s="145"/>
      <c r="AC135" s="145"/>
      <c r="AD135" s="145"/>
      <c r="AE135" s="145"/>
      <c r="AF135" s="145"/>
      <c r="AG135" s="145"/>
      <c r="AH135" s="145"/>
      <c r="AI135" s="145"/>
      <c r="AJ135" s="146"/>
    </row>
    <row r="136" spans="2:81" ht="15" customHeight="1" x14ac:dyDescent="0.25">
      <c r="B136" s="144"/>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c r="AA136" s="145"/>
      <c r="AB136" s="145"/>
      <c r="AC136" s="145"/>
      <c r="AD136" s="145"/>
      <c r="AE136" s="145"/>
      <c r="AF136" s="145"/>
      <c r="AG136" s="145"/>
      <c r="AH136" s="145"/>
      <c r="AI136" s="145"/>
      <c r="AJ136" s="146"/>
    </row>
    <row r="137" spans="2:81" ht="15" customHeight="1" x14ac:dyDescent="0.25">
      <c r="B137" s="144"/>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c r="AA137" s="145"/>
      <c r="AB137" s="145"/>
      <c r="AC137" s="145"/>
      <c r="AD137" s="145"/>
      <c r="AE137" s="145"/>
      <c r="AF137" s="145"/>
      <c r="AG137" s="145"/>
      <c r="AH137" s="145"/>
      <c r="AI137" s="145"/>
      <c r="AJ137" s="146"/>
    </row>
    <row r="138" spans="2:81" ht="15" customHeight="1" x14ac:dyDescent="0.25">
      <c r="B138" s="147"/>
      <c r="C138" s="148"/>
      <c r="D138" s="148"/>
      <c r="E138" s="148"/>
      <c r="F138" s="148"/>
      <c r="G138" s="148"/>
      <c r="H138" s="148"/>
      <c r="I138" s="148"/>
      <c r="J138" s="148"/>
      <c r="K138" s="148"/>
      <c r="L138" s="148"/>
      <c r="M138" s="148"/>
      <c r="N138" s="148"/>
      <c r="O138" s="148"/>
      <c r="P138" s="148"/>
      <c r="Q138" s="148"/>
      <c r="R138" s="148"/>
      <c r="S138" s="148"/>
      <c r="T138" s="148"/>
      <c r="U138" s="148"/>
      <c r="V138" s="148"/>
      <c r="W138" s="148"/>
      <c r="X138" s="148"/>
      <c r="Y138" s="148"/>
      <c r="Z138" s="148"/>
      <c r="AA138" s="148"/>
      <c r="AB138" s="148"/>
      <c r="AC138" s="148"/>
      <c r="AD138" s="148"/>
      <c r="AE138" s="148"/>
      <c r="AF138" s="148"/>
      <c r="AG138" s="148"/>
      <c r="AH138" s="148"/>
      <c r="AI138" s="148"/>
      <c r="AJ138" s="149"/>
    </row>
    <row r="139" spans="2:81" ht="15" customHeight="1" x14ac:dyDescent="0.25">
      <c r="B139" s="128"/>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row>
    <row r="140" spans="2:81" ht="15" customHeight="1" x14ac:dyDescent="0.25">
      <c r="B140" s="1" t="s">
        <v>301</v>
      </c>
      <c r="C140" s="1"/>
      <c r="D140" s="1"/>
      <c r="E140" s="1"/>
      <c r="F140" s="1"/>
      <c r="G140" s="1"/>
      <c r="H140" s="1"/>
      <c r="I140" s="1"/>
    </row>
    <row r="141" spans="2:81" ht="15" customHeight="1" x14ac:dyDescent="0.25">
      <c r="B141" s="104" t="s">
        <v>302</v>
      </c>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CC141" s="104"/>
    </row>
    <row r="142" spans="2:81" ht="15" customHeight="1" x14ac:dyDescent="0.25">
      <c r="B142" s="61"/>
      <c r="C142" s="68" t="s">
        <v>303</v>
      </c>
      <c r="D142" s="104" t="str">
        <f>"Is designed in accordance with the latest version of the "&amp;Tables!C22&amp;"'s requirements;"</f>
        <v>Is designed in accordance with the latest version of the City's requirements;</v>
      </c>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CC142" s="104"/>
    </row>
    <row r="143" spans="2:81" ht="15" customHeight="1" x14ac:dyDescent="0.25">
      <c r="B143" s="61"/>
      <c r="C143" s="68" t="s">
        <v>303</v>
      </c>
      <c r="D143" s="104" t="s">
        <v>304</v>
      </c>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CC143" s="104"/>
    </row>
    <row r="144" spans="2:81" ht="15" customHeight="1" x14ac:dyDescent="0.25">
      <c r="B144" s="61"/>
      <c r="C144" s="68" t="s">
        <v>303</v>
      </c>
      <c r="D144" s="104" t="s">
        <v>305</v>
      </c>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c r="AH144" s="104"/>
      <c r="AI144" s="104"/>
      <c r="AJ144" s="104"/>
      <c r="CC144" s="104"/>
    </row>
    <row r="145" spans="2:81" ht="15" customHeight="1" x14ac:dyDescent="0.25">
      <c r="B145" s="61"/>
      <c r="C145" s="68" t="s">
        <v>303</v>
      </c>
      <c r="D145" s="104" t="s">
        <v>306</v>
      </c>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CC145" s="104"/>
    </row>
    <row r="146" spans="2:81" ht="15" customHeight="1" x14ac:dyDescent="0.25">
      <c r="B146" s="61"/>
      <c r="C146" s="68" t="s">
        <v>303</v>
      </c>
      <c r="D146" s="104" t="s">
        <v>307</v>
      </c>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CC146" s="104"/>
    </row>
    <row r="147" spans="2:81" ht="15" customHeight="1" x14ac:dyDescent="0.25">
      <c r="E147" s="135" t="s">
        <v>308</v>
      </c>
      <c r="F147" s="140"/>
      <c r="G147" s="140"/>
      <c r="H147" s="140"/>
      <c r="I147" s="140"/>
      <c r="J147" s="140"/>
      <c r="K147" s="140"/>
      <c r="L147" s="140"/>
      <c r="M147" s="140"/>
      <c r="N147" s="140"/>
      <c r="O147" s="140"/>
      <c r="P147" s="140"/>
      <c r="Q147" s="140"/>
      <c r="R147" s="140"/>
      <c r="S147" s="140"/>
      <c r="T147" s="140"/>
      <c r="U147" s="140"/>
      <c r="V147" s="133"/>
      <c r="Y147" s="135"/>
      <c r="Z147" s="135" t="s">
        <v>309</v>
      </c>
      <c r="CC147" s="104"/>
    </row>
    <row r="148" spans="2:81" ht="15" customHeight="1" x14ac:dyDescent="0.25">
      <c r="E148" s="135" t="s">
        <v>122</v>
      </c>
      <c r="F148" s="151"/>
      <c r="G148" s="151"/>
      <c r="H148" s="151"/>
      <c r="I148" s="151"/>
      <c r="J148" s="151"/>
      <c r="K148" s="151"/>
      <c r="L148" s="151"/>
      <c r="M148" s="151"/>
      <c r="N148" s="151"/>
      <c r="O148" s="151"/>
      <c r="P148" s="151"/>
      <c r="Q148" s="151"/>
      <c r="R148" s="151"/>
      <c r="S148" s="151"/>
      <c r="T148" s="151"/>
      <c r="U148" s="151"/>
      <c r="V148" s="133"/>
    </row>
    <row r="149" spans="2:81" ht="15" customHeight="1" x14ac:dyDescent="0.25">
      <c r="E149" s="135" t="s">
        <v>123</v>
      </c>
      <c r="F149" s="151"/>
      <c r="G149" s="151"/>
      <c r="H149" s="151"/>
      <c r="I149" s="151"/>
      <c r="J149" s="151"/>
      <c r="K149" s="151"/>
      <c r="L149" s="151"/>
      <c r="M149" s="151"/>
      <c r="N149" s="151"/>
      <c r="O149" s="151"/>
      <c r="P149" s="151"/>
      <c r="Q149" s="151"/>
      <c r="R149" s="151"/>
      <c r="S149" s="151"/>
      <c r="T149" s="151"/>
      <c r="U149" s="151"/>
      <c r="V149" s="133"/>
    </row>
    <row r="150" spans="2:81" ht="15" customHeight="1" x14ac:dyDescent="0.25">
      <c r="E150" s="135"/>
      <c r="F150" s="151"/>
      <c r="G150" s="151"/>
      <c r="H150" s="151"/>
      <c r="I150" s="151"/>
      <c r="J150" s="151"/>
      <c r="K150" s="151"/>
      <c r="L150" s="151"/>
      <c r="M150" s="151"/>
      <c r="N150" s="151"/>
      <c r="O150" s="151"/>
      <c r="P150" s="151"/>
      <c r="Q150" s="151"/>
      <c r="R150" s="151"/>
      <c r="S150" s="151"/>
      <c r="T150" s="151"/>
      <c r="U150" s="151"/>
      <c r="V150" s="133"/>
    </row>
    <row r="151" spans="2:81" ht="15" customHeight="1" x14ac:dyDescent="0.25">
      <c r="E151" s="135" t="s">
        <v>310</v>
      </c>
      <c r="F151" s="152"/>
      <c r="G151" s="152"/>
      <c r="H151" s="152"/>
      <c r="I151" s="152"/>
      <c r="J151" s="152"/>
      <c r="K151" s="152"/>
      <c r="L151" s="152"/>
      <c r="M151" s="152"/>
      <c r="N151" s="152"/>
      <c r="O151" s="152"/>
      <c r="P151" s="152"/>
      <c r="Q151" s="152"/>
      <c r="R151" s="152"/>
      <c r="S151" s="152"/>
      <c r="T151" s="152"/>
      <c r="U151" s="152"/>
      <c r="V151" s="133"/>
    </row>
    <row r="152" spans="2:81" ht="15" customHeight="1" x14ac:dyDescent="0.25">
      <c r="E152" s="135" t="s">
        <v>311</v>
      </c>
      <c r="F152" s="174"/>
      <c r="G152" s="174"/>
      <c r="H152" s="174"/>
      <c r="I152" s="174"/>
      <c r="J152" s="174"/>
      <c r="K152" s="71"/>
      <c r="L152" s="71"/>
      <c r="M152" s="71"/>
      <c r="N152" s="71"/>
      <c r="O152" s="71"/>
      <c r="P152" s="71"/>
      <c r="Q152" s="71"/>
      <c r="R152" s="71"/>
      <c r="S152" s="71"/>
      <c r="T152" s="71"/>
      <c r="U152" s="71"/>
      <c r="V152" s="133"/>
    </row>
    <row r="153" spans="2:81" ht="15" customHeight="1" x14ac:dyDescent="0.25">
      <c r="E153" s="135"/>
      <c r="F153" s="71"/>
      <c r="G153" s="71"/>
      <c r="H153" s="71"/>
      <c r="I153" s="71"/>
      <c r="J153" s="71"/>
      <c r="V153" s="9"/>
    </row>
    <row r="154" spans="2:81" ht="15" customHeight="1" x14ac:dyDescent="0.25">
      <c r="E154" s="135" t="s">
        <v>312</v>
      </c>
      <c r="F154" s="95"/>
      <c r="G154" s="95"/>
      <c r="H154" s="95"/>
      <c r="I154" s="95"/>
      <c r="J154" s="95"/>
      <c r="K154" s="95"/>
      <c r="L154" s="95"/>
      <c r="M154" s="95"/>
      <c r="N154" s="95"/>
      <c r="O154" s="95"/>
      <c r="P154" s="95"/>
      <c r="Q154" s="95"/>
      <c r="R154" s="95"/>
      <c r="S154" s="95"/>
      <c r="T154" s="95"/>
      <c r="U154" s="95"/>
      <c r="V154" s="9"/>
      <c r="Y154" s="135"/>
      <c r="Z154" s="135" t="s">
        <v>102</v>
      </c>
      <c r="AA154" s="150"/>
      <c r="AB154" s="150"/>
      <c r="AC154" s="150"/>
      <c r="AD154" s="150"/>
    </row>
    <row r="155" spans="2:81" ht="15" customHeight="1" x14ac:dyDescent="0.25"/>
    <row r="156" spans="2:81" ht="15" customHeight="1" x14ac:dyDescent="0.25"/>
    <row r="157" spans="2:81" ht="15" customHeight="1" x14ac:dyDescent="0.25"/>
    <row r="158" spans="2:81" ht="15" customHeight="1" x14ac:dyDescent="0.25">
      <c r="AK158" s="37"/>
    </row>
    <row r="159" spans="2:81" ht="15" customHeight="1" x14ac:dyDescent="0.25">
      <c r="B159" s="138">
        <f>Tables!$C$13</f>
        <v>45031</v>
      </c>
      <c r="C159" s="138"/>
      <c r="D159" s="138"/>
      <c r="E159" s="138"/>
      <c r="F159" s="138"/>
      <c r="G159" s="138"/>
      <c r="H159" s="138"/>
      <c r="R159" s="139" t="s">
        <v>313</v>
      </c>
      <c r="S159" s="139"/>
      <c r="T159" s="139"/>
      <c r="U159" s="139"/>
      <c r="AK159" s="37"/>
    </row>
    <row r="160" spans="2:81" ht="15" customHeight="1" x14ac:dyDescent="0.25">
      <c r="C160" s="135" t="s">
        <v>194</v>
      </c>
      <c r="D160" s="165">
        <f>IF(ISBLANK($E$19),0,$E$19)</f>
        <v>0</v>
      </c>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42"/>
      <c r="AD160" s="135" t="s">
        <v>102</v>
      </c>
      <c r="AE160" s="170">
        <f>IF(ISBLANK($AE$19),0,$AE$19)</f>
        <v>0</v>
      </c>
      <c r="AF160" s="170"/>
      <c r="AG160" s="170"/>
      <c r="AH160" s="170"/>
      <c r="AI160" s="170"/>
      <c r="AJ160" s="170"/>
      <c r="AK160" s="37"/>
    </row>
    <row r="161" spans="2:38" ht="15" customHeight="1" x14ac:dyDescent="0.25">
      <c r="C161" s="43"/>
      <c r="D161" s="43"/>
      <c r="E161" s="43"/>
      <c r="F161" s="43"/>
      <c r="G161" s="43"/>
      <c r="H161" s="43"/>
      <c r="I161" s="43"/>
      <c r="J161" s="135"/>
      <c r="K161" s="135"/>
      <c r="L161" s="135"/>
      <c r="M161" s="135"/>
      <c r="N161" s="43"/>
      <c r="O161" s="42"/>
      <c r="P161" s="42"/>
      <c r="Q161" s="42"/>
      <c r="R161" s="42"/>
      <c r="S161" s="42"/>
      <c r="T161" s="42"/>
      <c r="U161" s="42"/>
      <c r="V161" s="42"/>
      <c r="W161" s="42"/>
      <c r="X161" s="42"/>
      <c r="Y161" s="42"/>
      <c r="Z161" s="42"/>
      <c r="AD161" s="135" t="s">
        <v>124</v>
      </c>
      <c r="AE161" s="171">
        <f>IF(ISBLANK($AE$20),0,$AE$20)</f>
        <v>0</v>
      </c>
      <c r="AF161" s="171"/>
      <c r="AG161" s="171"/>
      <c r="AH161" s="171"/>
      <c r="AI161" s="171"/>
      <c r="AJ161" s="171"/>
      <c r="AK161" s="37"/>
    </row>
    <row r="162" spans="2:38" ht="15" customHeight="1" x14ac:dyDescent="0.25"/>
    <row r="163" spans="2:38" ht="15" customHeight="1" x14ac:dyDescent="0.25">
      <c r="B163" s="46" t="s">
        <v>314</v>
      </c>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8"/>
      <c r="AL163" s="11" t="s">
        <v>315</v>
      </c>
    </row>
    <row r="164" spans="2:38" ht="15" customHeight="1" x14ac:dyDescent="0.25">
      <c r="B164" s="49"/>
      <c r="C164" s="6"/>
      <c r="D164" s="6"/>
      <c r="E164" s="6"/>
      <c r="F164" s="6"/>
      <c r="G164" s="6"/>
      <c r="H164" s="6"/>
      <c r="I164" s="6"/>
      <c r="J164" s="50" t="s">
        <v>316</v>
      </c>
      <c r="K164" s="50"/>
      <c r="L164" s="51" t="s">
        <v>317</v>
      </c>
      <c r="M164" s="50"/>
      <c r="N164" s="50"/>
      <c r="O164" s="50"/>
      <c r="P164" s="51"/>
      <c r="Q164" s="6"/>
      <c r="R164" s="6"/>
      <c r="S164" s="6"/>
      <c r="T164" s="6"/>
      <c r="U164" s="6"/>
      <c r="V164" s="6"/>
      <c r="W164" s="6"/>
      <c r="X164" s="6"/>
      <c r="Y164" s="6"/>
      <c r="Z164" s="6"/>
      <c r="AA164" s="6"/>
      <c r="AB164" s="6"/>
      <c r="AC164" s="6"/>
      <c r="AD164" s="6"/>
      <c r="AE164" s="6"/>
      <c r="AF164" s="6"/>
      <c r="AG164" s="6"/>
      <c r="AH164" s="6"/>
      <c r="AI164" s="6"/>
      <c r="AJ164" s="52"/>
      <c r="AL164" s="116">
        <f>SUM(AL165:AL175)</f>
        <v>9</v>
      </c>
    </row>
    <row r="165" spans="2:38" ht="15" customHeight="1" x14ac:dyDescent="0.25">
      <c r="B165" s="49"/>
      <c r="C165" s="6"/>
      <c r="D165" s="6"/>
      <c r="E165" s="6"/>
      <c r="F165" s="6"/>
      <c r="G165" s="6"/>
      <c r="H165" s="6"/>
      <c r="I165" s="6"/>
      <c r="J165" s="7" t="s">
        <v>318</v>
      </c>
      <c r="K165" s="7"/>
      <c r="L165" s="6" t="str">
        <f>IF(AND(AL39&lt;5,AM39=6),Tables!G2,IF(AND(AL39=5,AM39=6),"",Tables!G2))</f>
        <v>Pre Total not compeleted</v>
      </c>
      <c r="M165" s="7"/>
      <c r="N165" s="7"/>
      <c r="O165" s="7"/>
      <c r="P165" s="6"/>
      <c r="Q165" s="6"/>
      <c r="R165" s="6"/>
      <c r="S165" s="6"/>
      <c r="T165" s="6"/>
      <c r="U165" s="6"/>
      <c r="V165" s="6"/>
      <c r="W165" s="6"/>
      <c r="X165" s="6"/>
      <c r="Y165" s="6"/>
      <c r="Z165" s="6"/>
      <c r="AA165" s="6"/>
      <c r="AB165" s="6"/>
      <c r="AC165" s="6"/>
      <c r="AD165" s="6"/>
      <c r="AE165" s="6"/>
      <c r="AF165" s="6"/>
      <c r="AG165" s="6"/>
      <c r="AH165" s="6"/>
      <c r="AI165" s="6"/>
      <c r="AJ165" s="52"/>
      <c r="AL165" s="116">
        <f>IF(L165="",0,1)</f>
        <v>1</v>
      </c>
    </row>
    <row r="166" spans="2:38" ht="15" customHeight="1" x14ac:dyDescent="0.25">
      <c r="B166" s="49"/>
      <c r="C166" s="6"/>
      <c r="D166" s="6"/>
      <c r="E166" s="6"/>
      <c r="F166" s="6"/>
      <c r="G166" s="6"/>
      <c r="H166" s="6"/>
      <c r="I166" s="6"/>
      <c r="J166" s="7" t="s">
        <v>319</v>
      </c>
      <c r="K166" s="7"/>
      <c r="L166" s="6" t="str">
        <f>IF(AND(AL51&lt;5,AM51=6),Tables!G3,IF(AND(AL51=5,AM51=6),"",Tables!G3))</f>
        <v>Post Total not completed</v>
      </c>
      <c r="M166" s="7"/>
      <c r="N166" s="7"/>
      <c r="O166" s="7"/>
      <c r="P166" s="6"/>
      <c r="Q166" s="6"/>
      <c r="R166" s="6"/>
      <c r="S166" s="6"/>
      <c r="T166" s="6"/>
      <c r="U166" s="6"/>
      <c r="V166" s="6"/>
      <c r="W166" s="6"/>
      <c r="X166" s="6"/>
      <c r="Y166" s="6"/>
      <c r="Z166" s="6"/>
      <c r="AA166" s="6"/>
      <c r="AB166" s="6"/>
      <c r="AC166" s="6"/>
      <c r="AD166" s="6"/>
      <c r="AE166" s="6"/>
      <c r="AF166" s="6"/>
      <c r="AG166" s="6"/>
      <c r="AH166" s="6"/>
      <c r="AI166" s="6"/>
      <c r="AJ166" s="52"/>
      <c r="AL166" s="116">
        <f t="shared" ref="AL166:AL179" si="11">IF(L166="",0,1)</f>
        <v>1</v>
      </c>
    </row>
    <row r="167" spans="2:38" ht="15" customHeight="1" x14ac:dyDescent="0.25">
      <c r="B167" s="49"/>
      <c r="C167" s="6"/>
      <c r="D167" s="96"/>
      <c r="E167" s="6"/>
      <c r="F167" s="6"/>
      <c r="G167" s="6"/>
      <c r="H167" s="6"/>
      <c r="I167" s="6"/>
      <c r="J167" s="119" t="s">
        <v>320</v>
      </c>
      <c r="K167" s="7"/>
      <c r="L167" s="6"/>
      <c r="M167" s="7"/>
      <c r="N167" s="7"/>
      <c r="O167" s="7"/>
      <c r="P167" s="6"/>
      <c r="Q167" s="6"/>
      <c r="R167" s="6"/>
      <c r="S167" s="6"/>
      <c r="T167" s="6"/>
      <c r="U167" s="6"/>
      <c r="V167" s="6"/>
      <c r="W167" s="6"/>
      <c r="X167" s="6"/>
      <c r="Y167" s="6"/>
      <c r="Z167" s="6"/>
      <c r="AA167" s="6"/>
      <c r="AB167" s="6"/>
      <c r="AC167" s="6"/>
      <c r="AD167" s="6"/>
      <c r="AE167" s="6"/>
      <c r="AF167" s="6"/>
      <c r="AG167" s="6"/>
      <c r="AH167" s="6"/>
      <c r="AI167" s="6"/>
      <c r="AJ167" s="52"/>
      <c r="AL167" s="116">
        <f t="shared" si="11"/>
        <v>0</v>
      </c>
    </row>
    <row r="168" spans="2:38" ht="15" customHeight="1" x14ac:dyDescent="0.25">
      <c r="B168" s="49"/>
      <c r="C168" s="6"/>
      <c r="D168" s="6"/>
      <c r="E168" s="6"/>
      <c r="F168" s="6"/>
      <c r="G168" s="6"/>
      <c r="H168" s="6"/>
      <c r="I168" s="6"/>
      <c r="J168" s="7" t="s">
        <v>321</v>
      </c>
      <c r="K168" s="7"/>
      <c r="L168" s="6" t="str">
        <f>IF(ISBLANK(H68),Tables!G11,(IF(H68&gt;5,Tables!G11,"")))</f>
        <v>Drainage area exceeds the recommended 5.0 acre maximum</v>
      </c>
      <c r="M168" s="7"/>
      <c r="N168" s="7"/>
      <c r="O168" s="7"/>
      <c r="P168" s="6"/>
      <c r="Q168" s="6"/>
      <c r="R168" s="6"/>
      <c r="S168" s="6"/>
      <c r="T168" s="6"/>
      <c r="U168" s="6"/>
      <c r="V168" s="6"/>
      <c r="W168" s="6"/>
      <c r="X168" s="6"/>
      <c r="Y168" s="6"/>
      <c r="Z168" s="6"/>
      <c r="AA168" s="6"/>
      <c r="AB168" s="6"/>
      <c r="AC168" s="6"/>
      <c r="AD168" s="6"/>
      <c r="AE168" s="6"/>
      <c r="AF168" s="6"/>
      <c r="AG168" s="6"/>
      <c r="AH168" s="6"/>
      <c r="AI168" s="6"/>
      <c r="AJ168" s="52"/>
      <c r="AL168" s="116">
        <f t="shared" si="11"/>
        <v>1</v>
      </c>
    </row>
    <row r="169" spans="2:38" ht="15" customHeight="1" x14ac:dyDescent="0.25">
      <c r="B169" s="49"/>
      <c r="C169" s="6"/>
      <c r="D169" s="6"/>
      <c r="E169" s="6"/>
      <c r="F169" s="6"/>
      <c r="G169" s="6"/>
      <c r="H169" s="6"/>
      <c r="I169" s="6"/>
      <c r="J169" s="7" t="s">
        <v>322</v>
      </c>
      <c r="K169" s="7"/>
      <c r="L169" s="6" t="str">
        <f>IF(ISBLANK(AC68),Tables!G12,IF(AC68&gt;5,Tables!G12,""))</f>
        <v>Land slope exceeds the recommended 5% maximum</v>
      </c>
      <c r="M169" s="7"/>
      <c r="N169" s="7"/>
      <c r="O169" s="7"/>
      <c r="P169" s="6"/>
      <c r="Q169" s="6"/>
      <c r="R169" s="6"/>
      <c r="S169" s="6"/>
      <c r="T169" s="6"/>
      <c r="U169" s="6"/>
      <c r="V169" s="6"/>
      <c r="W169" s="6"/>
      <c r="X169" s="6"/>
      <c r="Y169" s="6"/>
      <c r="Z169" s="6"/>
      <c r="AA169" s="6"/>
      <c r="AB169" s="6"/>
      <c r="AC169" s="6"/>
      <c r="AD169" s="6"/>
      <c r="AE169" s="6"/>
      <c r="AF169" s="6"/>
      <c r="AG169" s="6"/>
      <c r="AH169" s="6"/>
      <c r="AI169" s="6"/>
      <c r="AJ169" s="52"/>
      <c r="AL169" s="116">
        <f t="shared" si="11"/>
        <v>1</v>
      </c>
    </row>
    <row r="170" spans="2:38" ht="15" customHeight="1" x14ac:dyDescent="0.25">
      <c r="B170" s="49"/>
      <c r="C170" s="6"/>
      <c r="D170" s="6"/>
      <c r="E170" s="6"/>
      <c r="F170" s="6"/>
      <c r="G170" s="6"/>
      <c r="H170" s="6"/>
      <c r="I170" s="6"/>
      <c r="J170" s="7" t="s">
        <v>323</v>
      </c>
      <c r="K170" s="7"/>
      <c r="L170" s="6" t="str">
        <f>IF(ISBLANK(W93),Tables!G13,IF(W93&gt;96,Tables!G13,""))</f>
        <v>Drain time exceeds the recommended 96 hours</v>
      </c>
      <c r="M170" s="7"/>
      <c r="N170" s="7"/>
      <c r="O170" s="7"/>
      <c r="P170" s="6"/>
      <c r="Q170" s="6"/>
      <c r="R170" s="6"/>
      <c r="S170" s="6"/>
      <c r="T170" s="6"/>
      <c r="U170" s="6"/>
      <c r="V170" s="6"/>
      <c r="W170" s="6"/>
      <c r="X170" s="6"/>
      <c r="Y170" s="6"/>
      <c r="Z170" s="6"/>
      <c r="AA170" s="6"/>
      <c r="AB170" s="6"/>
      <c r="AC170" s="6"/>
      <c r="AD170" s="6"/>
      <c r="AE170" s="6"/>
      <c r="AF170" s="6"/>
      <c r="AG170" s="6"/>
      <c r="AH170" s="6"/>
      <c r="AI170" s="6"/>
      <c r="AJ170" s="52"/>
      <c r="AL170" s="116">
        <f t="shared" si="11"/>
        <v>1</v>
      </c>
    </row>
    <row r="171" spans="2:38" ht="15" customHeight="1" x14ac:dyDescent="0.25">
      <c r="B171" s="49"/>
      <c r="C171" s="6"/>
      <c r="D171" s="6"/>
      <c r="E171" s="6"/>
      <c r="F171" s="6"/>
      <c r="G171" s="6"/>
      <c r="H171" s="6"/>
      <c r="I171" s="6"/>
      <c r="J171" s="7" t="s">
        <v>324</v>
      </c>
      <c r="K171" s="7"/>
      <c r="L171" s="6" t="str">
        <f>IF(ISBLANK(W95),Tables!G14,IF(W95&gt;12,Tables!G14,""))</f>
        <v>Drain time exceeds the recommended 12 hours</v>
      </c>
      <c r="M171" s="7"/>
      <c r="N171" s="7"/>
      <c r="O171" s="7"/>
      <c r="P171" s="6"/>
      <c r="Q171" s="6"/>
      <c r="R171" s="6"/>
      <c r="S171" s="6"/>
      <c r="T171" s="6"/>
      <c r="U171" s="6"/>
      <c r="V171" s="6"/>
      <c r="W171" s="6"/>
      <c r="X171" s="6"/>
      <c r="Y171" s="6"/>
      <c r="Z171" s="6"/>
      <c r="AA171" s="6"/>
      <c r="AB171" s="6"/>
      <c r="AC171" s="6"/>
      <c r="AD171" s="6"/>
      <c r="AE171" s="6"/>
      <c r="AF171" s="6"/>
      <c r="AG171" s="6"/>
      <c r="AH171" s="6"/>
      <c r="AI171" s="6"/>
      <c r="AJ171" s="52"/>
      <c r="AL171" s="116">
        <f t="shared" si="11"/>
        <v>1</v>
      </c>
    </row>
    <row r="172" spans="2:38" ht="15" customHeight="1" x14ac:dyDescent="0.25">
      <c r="B172" s="49"/>
      <c r="C172" s="6"/>
      <c r="D172" s="6"/>
      <c r="E172" s="6"/>
      <c r="F172" s="6"/>
      <c r="G172" s="6"/>
      <c r="H172" s="6"/>
      <c r="I172" s="6"/>
      <c r="J172" s="7" t="s">
        <v>325</v>
      </c>
      <c r="K172" s="7"/>
      <c r="L172" s="6" t="str">
        <f>IF(AO95&gt;1,Tables!G4,IF(AO95=0,"",IF(AM97&lt;6,Tables!G4,"")))</f>
        <v>Emergency Spillway Section not completed</v>
      </c>
      <c r="M172" s="7"/>
      <c r="N172" s="7"/>
      <c r="O172" s="7"/>
      <c r="P172" s="6"/>
      <c r="Q172" s="6"/>
      <c r="R172" s="6"/>
      <c r="S172" s="6"/>
      <c r="T172" s="6"/>
      <c r="U172" s="6"/>
      <c r="V172" s="6"/>
      <c r="W172" s="6"/>
      <c r="X172" s="6"/>
      <c r="Y172" s="6"/>
      <c r="Z172" s="6"/>
      <c r="AA172" s="6"/>
      <c r="AB172" s="6"/>
      <c r="AC172" s="6"/>
      <c r="AD172" s="6"/>
      <c r="AE172" s="6"/>
      <c r="AF172" s="6"/>
      <c r="AG172" s="6"/>
      <c r="AH172" s="6"/>
      <c r="AI172" s="6"/>
      <c r="AJ172" s="52"/>
      <c r="AL172" s="116">
        <f t="shared" si="11"/>
        <v>1</v>
      </c>
    </row>
    <row r="173" spans="2:38" ht="15" customHeight="1" x14ac:dyDescent="0.25">
      <c r="B173" s="49"/>
      <c r="C173" s="6"/>
      <c r="D173" s="6"/>
      <c r="E173" s="6"/>
      <c r="F173" s="6"/>
      <c r="G173" s="6"/>
      <c r="H173" s="6"/>
      <c r="I173" s="6"/>
      <c r="J173" s="7" t="s">
        <v>326</v>
      </c>
      <c r="K173" s="7"/>
      <c r="L173" s="6" t="str">
        <f>IF(AM118&lt;2,Tables!G8,"")</f>
        <v>Latitude and/or Longitude not provided</v>
      </c>
      <c r="M173" s="7"/>
      <c r="N173" s="7"/>
      <c r="O173" s="7"/>
      <c r="P173" s="6"/>
      <c r="Q173" s="6"/>
      <c r="R173" s="6"/>
      <c r="S173" s="6"/>
      <c r="T173" s="6"/>
      <c r="U173" s="6"/>
      <c r="V173" s="6"/>
      <c r="W173" s="6"/>
      <c r="X173" s="6"/>
      <c r="Y173" s="6"/>
      <c r="Z173" s="6"/>
      <c r="AA173" s="6"/>
      <c r="AB173" s="6"/>
      <c r="AC173" s="6"/>
      <c r="AD173" s="6"/>
      <c r="AE173" s="6"/>
      <c r="AF173" s="6"/>
      <c r="AG173" s="6"/>
      <c r="AH173" s="6"/>
      <c r="AI173" s="6"/>
      <c r="AJ173" s="52"/>
      <c r="AL173" s="116">
        <f t="shared" si="11"/>
        <v>1</v>
      </c>
    </row>
    <row r="174" spans="2:38" ht="15" customHeight="1" x14ac:dyDescent="0.25">
      <c r="B174" s="49"/>
      <c r="C174" s="6"/>
      <c r="D174" s="6"/>
      <c r="E174" s="6"/>
      <c r="F174" s="6"/>
      <c r="G174" s="6"/>
      <c r="H174" s="6"/>
      <c r="I174" s="6"/>
      <c r="J174" s="7" t="s">
        <v>327</v>
      </c>
      <c r="K174" s="7"/>
      <c r="L174" s="6" t="str">
        <f>IF(AM115=2,Tables!G9,IF(AM114=1,"",Tables!G9))</f>
        <v>WQv Required &gt; WQv Provided</v>
      </c>
      <c r="M174" s="7"/>
      <c r="N174" s="7"/>
      <c r="O174" s="7"/>
      <c r="P174" s="6"/>
      <c r="Q174" s="6"/>
      <c r="R174" s="6"/>
      <c r="S174" s="6"/>
      <c r="T174" s="6"/>
      <c r="U174" s="6"/>
      <c r="V174" s="6"/>
      <c r="W174" s="6"/>
      <c r="X174" s="6"/>
      <c r="Y174" s="6"/>
      <c r="Z174" s="6"/>
      <c r="AA174" s="6"/>
      <c r="AB174" s="6"/>
      <c r="AC174" s="6"/>
      <c r="AD174" s="6"/>
      <c r="AE174" s="6"/>
      <c r="AF174" s="6"/>
      <c r="AG174" s="6"/>
      <c r="AH174" s="6"/>
      <c r="AI174" s="6"/>
      <c r="AJ174" s="52"/>
      <c r="AL174" s="116">
        <f t="shared" si="11"/>
        <v>1</v>
      </c>
    </row>
    <row r="175" spans="2:38" ht="15" customHeight="1" x14ac:dyDescent="0.25">
      <c r="B175" s="49"/>
      <c r="C175" s="6"/>
      <c r="D175" s="96"/>
      <c r="E175" s="6"/>
      <c r="F175" s="6"/>
      <c r="G175" s="6"/>
      <c r="H175" s="6"/>
      <c r="I175" s="6"/>
      <c r="J175" s="119" t="s">
        <v>328</v>
      </c>
      <c r="K175" s="7"/>
      <c r="L175" s="6"/>
      <c r="M175" s="7"/>
      <c r="N175" s="7"/>
      <c r="O175" s="7"/>
      <c r="P175" s="6"/>
      <c r="Q175" s="6"/>
      <c r="R175" s="6"/>
      <c r="S175" s="6"/>
      <c r="T175" s="6"/>
      <c r="U175" s="6"/>
      <c r="V175" s="6"/>
      <c r="W175" s="6"/>
      <c r="X175" s="6"/>
      <c r="Y175" s="6"/>
      <c r="Z175" s="6"/>
      <c r="AA175" s="6"/>
      <c r="AB175" s="6"/>
      <c r="AC175" s="6"/>
      <c r="AD175" s="6"/>
      <c r="AE175" s="6"/>
      <c r="AF175" s="6"/>
      <c r="AG175" s="6"/>
      <c r="AH175" s="6"/>
      <c r="AI175" s="6"/>
      <c r="AJ175" s="52"/>
      <c r="AL175" s="116">
        <f t="shared" si="11"/>
        <v>0</v>
      </c>
    </row>
    <row r="176" spans="2:38" ht="15" customHeight="1" x14ac:dyDescent="0.25">
      <c r="B176" s="49"/>
      <c r="C176" s="6"/>
      <c r="D176" s="6"/>
      <c r="E176" s="6"/>
      <c r="F176" s="6"/>
      <c r="G176" s="6"/>
      <c r="H176" s="6"/>
      <c r="I176" s="6"/>
      <c r="J176" s="7" t="s">
        <v>329</v>
      </c>
      <c r="K176" s="7"/>
      <c r="L176" s="6" t="str">
        <f>IF(AL122=0,"",Tables!G7)</f>
        <v>Max Stage for 2, 5, 10, and/or 25-year storm  &gt; Emergency Spillway Crest Elevation</v>
      </c>
      <c r="M176" s="7"/>
      <c r="N176" s="7"/>
      <c r="O176" s="7"/>
      <c r="P176" s="6"/>
      <c r="Q176" s="6"/>
      <c r="R176" s="6"/>
      <c r="S176" s="6"/>
      <c r="T176" s="6"/>
      <c r="U176" s="6"/>
      <c r="V176" s="6"/>
      <c r="W176" s="6"/>
      <c r="X176" s="6"/>
      <c r="Y176" s="6"/>
      <c r="Z176" s="6"/>
      <c r="AA176" s="6"/>
      <c r="AB176" s="6"/>
      <c r="AC176" s="6"/>
      <c r="AD176" s="6"/>
      <c r="AE176" s="6"/>
      <c r="AF176" s="6"/>
      <c r="AG176" s="6"/>
      <c r="AH176" s="6"/>
      <c r="AI176" s="6"/>
      <c r="AJ176" s="52"/>
      <c r="AL176" s="116">
        <f t="shared" si="11"/>
        <v>1</v>
      </c>
    </row>
    <row r="177" spans="2:38" ht="15" customHeight="1" x14ac:dyDescent="0.25">
      <c r="B177" s="49"/>
      <c r="C177" s="6"/>
      <c r="D177" s="6"/>
      <c r="E177" s="6"/>
      <c r="F177" s="6"/>
      <c r="G177" s="6"/>
      <c r="H177" s="6"/>
      <c r="I177" s="6"/>
      <c r="J177" s="7" t="s">
        <v>330</v>
      </c>
      <c r="K177" s="7"/>
      <c r="L177" s="6" t="str">
        <f>IF(AM122&gt;0,Tables!G6,"")</f>
        <v>Velocity &gt; 5 ft/s</v>
      </c>
      <c r="M177" s="7"/>
      <c r="N177" s="7"/>
      <c r="O177" s="7"/>
      <c r="P177" s="6"/>
      <c r="Q177" s="6"/>
      <c r="R177" s="6"/>
      <c r="S177" s="6"/>
      <c r="T177" s="6"/>
      <c r="U177" s="6"/>
      <c r="V177" s="6"/>
      <c r="W177" s="6"/>
      <c r="X177" s="6"/>
      <c r="Y177" s="6"/>
      <c r="Z177" s="6"/>
      <c r="AA177" s="6"/>
      <c r="AB177" s="6"/>
      <c r="AC177" s="6"/>
      <c r="AD177" s="6"/>
      <c r="AE177" s="6"/>
      <c r="AF177" s="6"/>
      <c r="AG177" s="6"/>
      <c r="AH177" s="6"/>
      <c r="AI177" s="6"/>
      <c r="AJ177" s="52"/>
      <c r="AL177" s="116">
        <f t="shared" si="11"/>
        <v>1</v>
      </c>
    </row>
    <row r="178" spans="2:38" ht="15" customHeight="1" x14ac:dyDescent="0.25">
      <c r="B178" s="49"/>
      <c r="C178" s="6"/>
      <c r="D178" s="6"/>
      <c r="E178" s="6"/>
      <c r="F178" s="6"/>
      <c r="G178" s="6"/>
      <c r="H178" s="6"/>
      <c r="I178" s="6"/>
      <c r="J178" s="7" t="s">
        <v>331</v>
      </c>
      <c r="K178" s="7"/>
      <c r="L178" s="6" t="str">
        <f>IF(AN123&gt;0,Tables!G5,"")</f>
        <v>Total Post Q &gt; Pre Q</v>
      </c>
      <c r="M178" s="7"/>
      <c r="N178" s="7"/>
      <c r="O178" s="7"/>
      <c r="P178" s="6"/>
      <c r="Q178" s="6"/>
      <c r="R178" s="6"/>
      <c r="S178" s="6"/>
      <c r="T178" s="6"/>
      <c r="U178" s="6"/>
      <c r="V178" s="6"/>
      <c r="W178" s="6"/>
      <c r="X178" s="6"/>
      <c r="Y178" s="6"/>
      <c r="Z178" s="6"/>
      <c r="AA178" s="6"/>
      <c r="AB178" s="6"/>
      <c r="AC178" s="6"/>
      <c r="AD178" s="6"/>
      <c r="AE178" s="6"/>
      <c r="AF178" s="6"/>
      <c r="AG178" s="6"/>
      <c r="AH178" s="6"/>
      <c r="AI178" s="6"/>
      <c r="AJ178" s="52"/>
      <c r="AL178" s="116">
        <f t="shared" si="11"/>
        <v>1</v>
      </c>
    </row>
    <row r="179" spans="2:38" ht="15" customHeight="1" x14ac:dyDescent="0.25">
      <c r="B179" s="53"/>
      <c r="C179" s="54"/>
      <c r="D179" s="54"/>
      <c r="E179" s="54"/>
      <c r="F179" s="54"/>
      <c r="G179" s="54"/>
      <c r="H179" s="54" t="str">
        <f>IF(AJ122=0,"",Tables!C5)</f>
        <v/>
      </c>
      <c r="I179" s="54" t="str">
        <f>IF(AK122=0,"",Tables!D5)</f>
        <v/>
      </c>
      <c r="J179" s="54">
        <f>IF(AL122=0,"",Tables!E5)</f>
        <v>0</v>
      </c>
      <c r="K179" s="54">
        <f>IF(AM122=0,"",Tables!F5)</f>
        <v>0</v>
      </c>
      <c r="L179" s="54" t="str">
        <f>IF(AO122&gt;0,Tables!G15,"")</f>
        <v>Total Post Q is &lt; -0.50 ft3/s of Pre Q for the 2, 5, 10, or 25-year storm event(s)</v>
      </c>
      <c r="M179" s="55"/>
      <c r="N179" s="55"/>
      <c r="O179" s="55"/>
      <c r="P179" s="54"/>
      <c r="Q179" s="54"/>
      <c r="R179" s="54"/>
      <c r="S179" s="54"/>
      <c r="T179" s="54"/>
      <c r="U179" s="54"/>
      <c r="V179" s="54"/>
      <c r="W179" s="54"/>
      <c r="X179" s="54"/>
      <c r="Y179" s="54"/>
      <c r="Z179" s="54"/>
      <c r="AA179" s="54"/>
      <c r="AB179" s="54"/>
      <c r="AC179" s="54"/>
      <c r="AD179" s="54"/>
      <c r="AE179" s="54"/>
      <c r="AF179" s="54"/>
      <c r="AG179" s="54"/>
      <c r="AH179" s="54"/>
      <c r="AI179" s="54"/>
      <c r="AJ179" s="56"/>
      <c r="AL179" s="116">
        <f t="shared" si="11"/>
        <v>1</v>
      </c>
    </row>
    <row r="180" spans="2:38" ht="15" customHeight="1" x14ac:dyDescent="0.25"/>
    <row r="181" spans="2:38" ht="15" customHeight="1" x14ac:dyDescent="0.25"/>
    <row r="182" spans="2:38" ht="15" customHeight="1" x14ac:dyDescent="0.25"/>
    <row r="183" spans="2:38" ht="15" customHeight="1" x14ac:dyDescent="0.25"/>
  </sheetData>
  <sheetProtection algorithmName="SHA-512" hashValue="kCgeYQ8oKDYc3BayL0Dfs1m7g3WU3iJRuM6DsJ6JJLk1XeqvwRFOmhDkTuOqd3mB2O8h1dBzzWYF6QFN3NJjPA==" saltValue="5mUDmIK2QEayxHelqYr6Iw==" spinCount="100000" sheet="1" objects="1" scenarios="1" selectLockedCells="1"/>
  <mergeCells count="335">
    <mergeCell ref="F152:J152"/>
    <mergeCell ref="AA27:AD27"/>
    <mergeCell ref="AQ6:BD7"/>
    <mergeCell ref="D160:Y160"/>
    <mergeCell ref="AE160:AJ160"/>
    <mergeCell ref="AE161:AJ161"/>
    <mergeCell ref="BH1:BX4"/>
    <mergeCell ref="AF95:AH95"/>
    <mergeCell ref="AF86:AH86"/>
    <mergeCell ref="AF91:AH91"/>
    <mergeCell ref="AE62:AJ62"/>
    <mergeCell ref="AE61:AJ61"/>
    <mergeCell ref="AF90:AH90"/>
    <mergeCell ref="AE19:AJ19"/>
    <mergeCell ref="AE20:AJ20"/>
    <mergeCell ref="AF53:AH53"/>
    <mergeCell ref="AF57:AH57"/>
    <mergeCell ref="M93:O93"/>
    <mergeCell ref="M95:O95"/>
    <mergeCell ref="W78:Y78"/>
    <mergeCell ref="W79:Y79"/>
    <mergeCell ref="W82:Y82"/>
    <mergeCell ref="W84:Y84"/>
    <mergeCell ref="W86:Y86"/>
    <mergeCell ref="W90:Y90"/>
    <mergeCell ref="W91:Y91"/>
    <mergeCell ref="W93:Y93"/>
    <mergeCell ref="W95:Y95"/>
    <mergeCell ref="M86:O86"/>
    <mergeCell ref="M90:P90"/>
    <mergeCell ref="M91:O91"/>
    <mergeCell ref="M88:O88"/>
    <mergeCell ref="W88:Y88"/>
    <mergeCell ref="M127:O127"/>
    <mergeCell ref="M128:O128"/>
    <mergeCell ref="G123:H123"/>
    <mergeCell ref="G124:H124"/>
    <mergeCell ref="G125:H125"/>
    <mergeCell ref="G126:H126"/>
    <mergeCell ref="G127:H127"/>
    <mergeCell ref="G128:H128"/>
    <mergeCell ref="M126:O126"/>
    <mergeCell ref="U127:W127"/>
    <mergeCell ref="U128:W128"/>
    <mergeCell ref="B116:H116"/>
    <mergeCell ref="R116:U116"/>
    <mergeCell ref="H114:J114"/>
    <mergeCell ref="H105:J105"/>
    <mergeCell ref="H106:J106"/>
    <mergeCell ref="AG127:AI127"/>
    <mergeCell ref="AG128:AI128"/>
    <mergeCell ref="AC122:AE122"/>
    <mergeCell ref="AC123:AE123"/>
    <mergeCell ref="AC124:AE124"/>
    <mergeCell ref="AC125:AE125"/>
    <mergeCell ref="AC126:AE126"/>
    <mergeCell ref="AC127:AE127"/>
    <mergeCell ref="Q123:S123"/>
    <mergeCell ref="Q124:S124"/>
    <mergeCell ref="Q125:S125"/>
    <mergeCell ref="Q126:S126"/>
    <mergeCell ref="Q127:S127"/>
    <mergeCell ref="Q128:S128"/>
    <mergeCell ref="AC128:AE128"/>
    <mergeCell ref="X122:AB122"/>
    <mergeCell ref="Y123:AA123"/>
    <mergeCell ref="Y124:AA124"/>
    <mergeCell ref="Y125:AA125"/>
    <mergeCell ref="Y126:AA126"/>
    <mergeCell ref="Y127:AA127"/>
    <mergeCell ref="Y128:AA128"/>
    <mergeCell ref="AE117:AJ117"/>
    <mergeCell ref="AE118:AJ118"/>
    <mergeCell ref="D117:Y117"/>
    <mergeCell ref="AG122:AJ122"/>
    <mergeCell ref="AG123:AI123"/>
    <mergeCell ref="AG124:AI124"/>
    <mergeCell ref="AG125:AI125"/>
    <mergeCell ref="AG126:AI126"/>
    <mergeCell ref="Q122:S122"/>
    <mergeCell ref="Q121:W121"/>
    <mergeCell ref="U122:W122"/>
    <mergeCell ref="U123:W123"/>
    <mergeCell ref="U124:W124"/>
    <mergeCell ref="U125:W125"/>
    <mergeCell ref="U126:W126"/>
    <mergeCell ref="M122:O122"/>
    <mergeCell ref="M123:O123"/>
    <mergeCell ref="M124:O124"/>
    <mergeCell ref="M125:O125"/>
    <mergeCell ref="AC104:AF104"/>
    <mergeCell ref="AC105:AF105"/>
    <mergeCell ref="AC106:AF106"/>
    <mergeCell ref="AC107:AF107"/>
    <mergeCell ref="AC108:AF108"/>
    <mergeCell ref="S111:U111"/>
    <mergeCell ref="S112:U112"/>
    <mergeCell ref="X111:Z111"/>
    <mergeCell ref="S105:U105"/>
    <mergeCell ref="S106:U106"/>
    <mergeCell ref="S107:U107"/>
    <mergeCell ref="X105:Z105"/>
    <mergeCell ref="X106:Z106"/>
    <mergeCell ref="X107:Z107"/>
    <mergeCell ref="AC110:AF110"/>
    <mergeCell ref="AC111:AF111"/>
    <mergeCell ref="AC112:AF112"/>
    <mergeCell ref="X108:Z108"/>
    <mergeCell ref="AC114:AF114"/>
    <mergeCell ref="S114:U114"/>
    <mergeCell ref="X112:Z112"/>
    <mergeCell ref="X113:Z113"/>
    <mergeCell ref="S109:U109"/>
    <mergeCell ref="S110:U110"/>
    <mergeCell ref="X109:Z109"/>
    <mergeCell ref="X110:Z110"/>
    <mergeCell ref="S113:U113"/>
    <mergeCell ref="C107:E107"/>
    <mergeCell ref="C108:E108"/>
    <mergeCell ref="C109:E109"/>
    <mergeCell ref="H110:J110"/>
    <mergeCell ref="H111:J111"/>
    <mergeCell ref="H112:J112"/>
    <mergeCell ref="AC113:AF113"/>
    <mergeCell ref="M113:P113"/>
    <mergeCell ref="AC109:AF109"/>
    <mergeCell ref="M109:P109"/>
    <mergeCell ref="M110:P110"/>
    <mergeCell ref="M111:P111"/>
    <mergeCell ref="M112:P112"/>
    <mergeCell ref="H109:J109"/>
    <mergeCell ref="F40:G40"/>
    <mergeCell ref="F41:G41"/>
    <mergeCell ref="F42:G42"/>
    <mergeCell ref="F43:G43"/>
    <mergeCell ref="F44:G44"/>
    <mergeCell ref="F45:G45"/>
    <mergeCell ref="F52:G52"/>
    <mergeCell ref="F53:G53"/>
    <mergeCell ref="X48:Z48"/>
    <mergeCell ref="T49:V49"/>
    <mergeCell ref="T50:V50"/>
    <mergeCell ref="P49:R49"/>
    <mergeCell ref="P50:R50"/>
    <mergeCell ref="P51:R51"/>
    <mergeCell ref="P52:R52"/>
    <mergeCell ref="P53:R53"/>
    <mergeCell ref="T51:V51"/>
    <mergeCell ref="T52:V52"/>
    <mergeCell ref="T53:V53"/>
    <mergeCell ref="X41:Z41"/>
    <mergeCell ref="X42:Z42"/>
    <mergeCell ref="P43:R43"/>
    <mergeCell ref="P44:R44"/>
    <mergeCell ref="P45:R45"/>
    <mergeCell ref="AF54:AH54"/>
    <mergeCell ref="AF55:AH55"/>
    <mergeCell ref="AF56:AH56"/>
    <mergeCell ref="AB56:AD56"/>
    <mergeCell ref="AB57:AD57"/>
    <mergeCell ref="AB53:AD53"/>
    <mergeCell ref="X50:Z50"/>
    <mergeCell ref="X51:Z51"/>
    <mergeCell ref="X52:Z52"/>
    <mergeCell ref="AB52:AD52"/>
    <mergeCell ref="AB54:AD54"/>
    <mergeCell ref="AB55:AD55"/>
    <mergeCell ref="AF52:AH52"/>
    <mergeCell ref="X55:Z55"/>
    <mergeCell ref="X56:Z56"/>
    <mergeCell ref="X57:Z57"/>
    <mergeCell ref="AF49:AH49"/>
    <mergeCell ref="AF50:AH50"/>
    <mergeCell ref="AF51:AH51"/>
    <mergeCell ref="AB49:AD49"/>
    <mergeCell ref="AB50:AD50"/>
    <mergeCell ref="AB51:AD51"/>
    <mergeCell ref="X49:Z49"/>
    <mergeCell ref="J26:M26"/>
    <mergeCell ref="L42:N42"/>
    <mergeCell ref="J32:M32"/>
    <mergeCell ref="J28:M28"/>
    <mergeCell ref="J29:M29"/>
    <mergeCell ref="J30:M30"/>
    <mergeCell ref="J31:M31"/>
    <mergeCell ref="P40:R40"/>
    <mergeCell ref="P41:R41"/>
    <mergeCell ref="P42:R42"/>
    <mergeCell ref="L51:N51"/>
    <mergeCell ref="AB40:AD40"/>
    <mergeCell ref="AB41:AD41"/>
    <mergeCell ref="T45:V45"/>
    <mergeCell ref="X37:Z37"/>
    <mergeCell ref="AB42:AD42"/>
    <mergeCell ref="AB43:AD43"/>
    <mergeCell ref="T1:AK4"/>
    <mergeCell ref="T38:V38"/>
    <mergeCell ref="T39:V39"/>
    <mergeCell ref="AF37:AH37"/>
    <mergeCell ref="AF38:AH38"/>
    <mergeCell ref="AF39:AH39"/>
    <mergeCell ref="AF40:AH40"/>
    <mergeCell ref="W29:Z29"/>
    <mergeCell ref="AB37:AD37"/>
    <mergeCell ref="AB38:AD38"/>
    <mergeCell ref="T40:V40"/>
    <mergeCell ref="X38:Z38"/>
    <mergeCell ref="X39:Z39"/>
    <mergeCell ref="AF44:AH44"/>
    <mergeCell ref="AF45:AH45"/>
    <mergeCell ref="W32:Z32"/>
    <mergeCell ref="W33:Z33"/>
    <mergeCell ref="AB39:AD39"/>
    <mergeCell ref="E19:X19"/>
    <mergeCell ref="E20:X20"/>
    <mergeCell ref="AB36:AD36"/>
    <mergeCell ref="AF36:AH36"/>
    <mergeCell ref="P39:R39"/>
    <mergeCell ref="T37:V37"/>
    <mergeCell ref="L36:N36"/>
    <mergeCell ref="P36:R36"/>
    <mergeCell ref="L41:N41"/>
    <mergeCell ref="L40:N40"/>
    <mergeCell ref="L39:N39"/>
    <mergeCell ref="AF41:AH41"/>
    <mergeCell ref="AF42:AH42"/>
    <mergeCell ref="AF43:AH43"/>
    <mergeCell ref="X43:Z43"/>
    <mergeCell ref="X44:Z44"/>
    <mergeCell ref="X45:Z45"/>
    <mergeCell ref="T41:V41"/>
    <mergeCell ref="T42:V42"/>
    <mergeCell ref="W73:Y73"/>
    <mergeCell ref="M74:O74"/>
    <mergeCell ref="R74:T74"/>
    <mergeCell ref="W74:Y74"/>
    <mergeCell ref="B60:H60"/>
    <mergeCell ref="R60:U60"/>
    <mergeCell ref="D61:Y61"/>
    <mergeCell ref="P48:R48"/>
    <mergeCell ref="T48:V48"/>
    <mergeCell ref="L56:N56"/>
    <mergeCell ref="L48:N48"/>
    <mergeCell ref="F54:G54"/>
    <mergeCell ref="F55:G55"/>
    <mergeCell ref="F56:G56"/>
    <mergeCell ref="F57:G57"/>
    <mergeCell ref="P54:R54"/>
    <mergeCell ref="P56:R56"/>
    <mergeCell ref="L57:N57"/>
    <mergeCell ref="P57:R57"/>
    <mergeCell ref="T56:V56"/>
    <mergeCell ref="T57:V57"/>
    <mergeCell ref="X53:Z53"/>
    <mergeCell ref="H68:J68"/>
    <mergeCell ref="P70:T70"/>
    <mergeCell ref="P38:R38"/>
    <mergeCell ref="T36:V36"/>
    <mergeCell ref="X36:Z36"/>
    <mergeCell ref="X40:Z40"/>
    <mergeCell ref="T54:V54"/>
    <mergeCell ref="L66:N66"/>
    <mergeCell ref="T43:V43"/>
    <mergeCell ref="T44:V44"/>
    <mergeCell ref="AC68:AE68"/>
    <mergeCell ref="AB48:AD48"/>
    <mergeCell ref="AB44:AD44"/>
    <mergeCell ref="AB45:AD45"/>
    <mergeCell ref="T68:V68"/>
    <mergeCell ref="W75:Y75"/>
    <mergeCell ref="W100:Y100"/>
    <mergeCell ref="H113:J113"/>
    <mergeCell ref="M79:O79"/>
    <mergeCell ref="M73:O73"/>
    <mergeCell ref="R73:T73"/>
    <mergeCell ref="R72:T72"/>
    <mergeCell ref="W72:Y72"/>
    <mergeCell ref="J33:M33"/>
    <mergeCell ref="L38:N38"/>
    <mergeCell ref="L37:N37"/>
    <mergeCell ref="L50:N50"/>
    <mergeCell ref="L49:N49"/>
    <mergeCell ref="L45:N45"/>
    <mergeCell ref="L44:N44"/>
    <mergeCell ref="L43:N43"/>
    <mergeCell ref="T55:V55"/>
    <mergeCell ref="X54:Z54"/>
    <mergeCell ref="P55:R55"/>
    <mergeCell ref="L55:N55"/>
    <mergeCell ref="L54:N54"/>
    <mergeCell ref="L53:N53"/>
    <mergeCell ref="L52:N52"/>
    <mergeCell ref="P37:R37"/>
    <mergeCell ref="M75:O75"/>
    <mergeCell ref="R75:T75"/>
    <mergeCell ref="M105:P105"/>
    <mergeCell ref="M106:P106"/>
    <mergeCell ref="M107:P107"/>
    <mergeCell ref="M108:P108"/>
    <mergeCell ref="M78:O78"/>
    <mergeCell ref="H104:J104"/>
    <mergeCell ref="S104:U104"/>
    <mergeCell ref="F99:I99"/>
    <mergeCell ref="F100:I100"/>
    <mergeCell ref="O99:Q99"/>
    <mergeCell ref="O100:Q100"/>
    <mergeCell ref="H107:J107"/>
    <mergeCell ref="H108:J108"/>
    <mergeCell ref="S108:U108"/>
    <mergeCell ref="M104:P104"/>
    <mergeCell ref="M82:O82"/>
    <mergeCell ref="B159:H159"/>
    <mergeCell ref="R159:U159"/>
    <mergeCell ref="M77:P77"/>
    <mergeCell ref="M81:P81"/>
    <mergeCell ref="M84:P84"/>
    <mergeCell ref="B131:AJ138"/>
    <mergeCell ref="AA154:AD154"/>
    <mergeCell ref="F147:U147"/>
    <mergeCell ref="F148:U148"/>
    <mergeCell ref="F149:U149"/>
    <mergeCell ref="F150:U150"/>
    <mergeCell ref="F151:U151"/>
    <mergeCell ref="AF100:AH100"/>
    <mergeCell ref="O119:R119"/>
    <mergeCell ref="W119:Z119"/>
    <mergeCell ref="C104:E104"/>
    <mergeCell ref="X104:Z104"/>
    <mergeCell ref="C110:E110"/>
    <mergeCell ref="C111:E111"/>
    <mergeCell ref="C112:E112"/>
    <mergeCell ref="C113:E113"/>
    <mergeCell ref="C103:E103"/>
    <mergeCell ref="C105:E105"/>
    <mergeCell ref="C106:E106"/>
  </mergeCells>
  <phoneticPr fontId="25" type="noConversion"/>
  <conditionalFormatting sqref="AC123:AC128">
    <cfRule type="cellIs" dxfId="226" priority="320" operator="greaterThan">
      <formula>$AM$131</formula>
    </cfRule>
  </conditionalFormatting>
  <conditionalFormatting sqref="O119 AA154 E19:E20 AE19:AE20 AF37:AF45 AF49:AF57 J100 W119 AC114 Q123:Q128 F147:F152">
    <cfRule type="expression" dxfId="225" priority="317">
      <formula>ISBLANK(E19)</formula>
    </cfRule>
  </conditionalFormatting>
  <conditionalFormatting sqref="J26">
    <cfRule type="expression" dxfId="224" priority="310">
      <formula>ISBLANK(J26)</formula>
    </cfRule>
  </conditionalFormatting>
  <conditionalFormatting sqref="AA27">
    <cfRule type="expression" dxfId="223" priority="309">
      <formula>ISBLANK(AA27)</formula>
    </cfRule>
  </conditionalFormatting>
  <conditionalFormatting sqref="J28:J32">
    <cfRule type="expression" dxfId="222" priority="308">
      <formula>ISBLANK(J28)</formula>
    </cfRule>
  </conditionalFormatting>
  <conditionalFormatting sqref="AC123:AC128 Y123:Y128 U123:U128">
    <cfRule type="expression" dxfId="221" priority="16" stopIfTrue="1">
      <formula>ISBLANK(U123)</formula>
    </cfRule>
  </conditionalFormatting>
  <conditionalFormatting sqref="J33 D61 H114 K114 AE117:AE118 D117 AE61:AE62">
    <cfRule type="cellIs" dxfId="220" priority="298" operator="equal">
      <formula>0</formula>
    </cfRule>
  </conditionalFormatting>
  <conditionalFormatting sqref="W29 W32:W33">
    <cfRule type="cellIs" dxfId="219" priority="297" operator="equal">
      <formula>0</formula>
    </cfRule>
  </conditionalFormatting>
  <conditionalFormatting sqref="W22 N22 F22">
    <cfRule type="expression" dxfId="218" priority="292">
      <formula>ISBLANK(F22)</formula>
    </cfRule>
  </conditionalFormatting>
  <conditionalFormatting sqref="L37:L45">
    <cfRule type="cellIs" dxfId="217" priority="202" stopIfTrue="1" operator="greaterThan">
      <formula>0</formula>
    </cfRule>
    <cfRule type="expression" dxfId="216" priority="291">
      <formula>$L$35=2</formula>
    </cfRule>
  </conditionalFormatting>
  <conditionalFormatting sqref="S38:S45">
    <cfRule type="cellIs" dxfId="215" priority="198" operator="greaterThan">
      <formula>0</formula>
    </cfRule>
    <cfRule type="expression" dxfId="214" priority="288">
      <formula>$R$35=2</formula>
    </cfRule>
  </conditionalFormatting>
  <conditionalFormatting sqref="AB37:AB45">
    <cfRule type="cellIs" dxfId="213" priority="282" operator="greaterThan">
      <formula>0</formula>
    </cfRule>
    <cfRule type="expression" dxfId="212" priority="283">
      <formula>$AB$35=2</formula>
    </cfRule>
  </conditionalFormatting>
  <conditionalFormatting sqref="L49:L57">
    <cfRule type="cellIs" dxfId="211" priority="280" operator="greaterThan">
      <formula>0</formula>
    </cfRule>
    <cfRule type="expression" dxfId="210" priority="281">
      <formula>$L$47=2</formula>
    </cfRule>
  </conditionalFormatting>
  <conditionalFormatting sqref="H104 M104">
    <cfRule type="cellIs" priority="184" stopIfTrue="1" operator="greaterThan">
      <formula>0</formula>
    </cfRule>
    <cfRule type="expression" dxfId="209" priority="246">
      <formula>$AL$104=2</formula>
    </cfRule>
  </conditionalFormatting>
  <conditionalFormatting sqref="M105 H105 K105">
    <cfRule type="cellIs" priority="243" stopIfTrue="1" operator="greaterThan">
      <formula>0</formula>
    </cfRule>
    <cfRule type="expression" dxfId="208" priority="244">
      <formula>$AL$105=2</formula>
    </cfRule>
  </conditionalFormatting>
  <conditionalFormatting sqref="M106 H106 K106">
    <cfRule type="cellIs" priority="241" stopIfTrue="1" operator="greaterThan">
      <formula>0</formula>
    </cfRule>
    <cfRule type="expression" dxfId="207" priority="242">
      <formula>$AL$106=2</formula>
    </cfRule>
  </conditionalFormatting>
  <conditionalFormatting sqref="M107 H107 K107">
    <cfRule type="cellIs" priority="239" stopIfTrue="1" operator="greaterThan">
      <formula>0</formula>
    </cfRule>
    <cfRule type="expression" dxfId="206" priority="240">
      <formula>$AL$107=2</formula>
    </cfRule>
  </conditionalFormatting>
  <conditionalFormatting sqref="M108 H108 K108">
    <cfRule type="cellIs" priority="237" stopIfTrue="1" operator="greaterThan">
      <formula>0</formula>
    </cfRule>
    <cfRule type="expression" dxfId="205" priority="238">
      <formula>$AL$108=2</formula>
    </cfRule>
  </conditionalFormatting>
  <conditionalFormatting sqref="M109 H109 K109">
    <cfRule type="cellIs" priority="235" stopIfTrue="1" operator="greaterThan">
      <formula>0</formula>
    </cfRule>
    <cfRule type="expression" dxfId="204" priority="236">
      <formula>$AL$109=2</formula>
    </cfRule>
  </conditionalFormatting>
  <conditionalFormatting sqref="M110 H110 K110">
    <cfRule type="cellIs" priority="233" stopIfTrue="1" operator="greaterThan">
      <formula>0</formula>
    </cfRule>
    <cfRule type="expression" dxfId="203" priority="234">
      <formula>$AL$110=2</formula>
    </cfRule>
  </conditionalFormatting>
  <conditionalFormatting sqref="M111 H111 K111">
    <cfRule type="cellIs" priority="231" stopIfTrue="1" operator="greaterThan">
      <formula>0</formula>
    </cfRule>
    <cfRule type="expression" dxfId="202" priority="232">
      <formula>$AL$111=2</formula>
    </cfRule>
  </conditionalFormatting>
  <conditionalFormatting sqref="M112 H112 K112">
    <cfRule type="cellIs" priority="229" stopIfTrue="1" operator="greaterThan">
      <formula>0</formula>
    </cfRule>
    <cfRule type="expression" dxfId="201" priority="230">
      <formula>$AL$112=2</formula>
    </cfRule>
  </conditionalFormatting>
  <conditionalFormatting sqref="M113 H113 K113">
    <cfRule type="cellIs" priority="227" stopIfTrue="1" operator="greaterThan">
      <formula>0</formula>
    </cfRule>
    <cfRule type="expression" dxfId="200" priority="228">
      <formula>$AL$113=2</formula>
    </cfRule>
  </conditionalFormatting>
  <conditionalFormatting sqref="X104 AC104">
    <cfRule type="cellIs" priority="225" stopIfTrue="1" operator="greaterThan">
      <formula>0</formula>
    </cfRule>
    <cfRule type="expression" dxfId="199" priority="226">
      <formula>$AM$104=2</formula>
    </cfRule>
  </conditionalFormatting>
  <conditionalFormatting sqref="X105 AC105">
    <cfRule type="cellIs" priority="223" stopIfTrue="1" operator="greaterThan">
      <formula>0</formula>
    </cfRule>
    <cfRule type="expression" dxfId="198" priority="224">
      <formula>$AM$105=2</formula>
    </cfRule>
  </conditionalFormatting>
  <conditionalFormatting sqref="X106 AC106">
    <cfRule type="cellIs" priority="221" stopIfTrue="1" operator="greaterThan">
      <formula>1</formula>
    </cfRule>
    <cfRule type="expression" dxfId="197" priority="222">
      <formula>$AM$106=2</formula>
    </cfRule>
  </conditionalFormatting>
  <conditionalFormatting sqref="X107 AC107">
    <cfRule type="cellIs" priority="219" stopIfTrue="1" operator="greaterThan">
      <formula>0</formula>
    </cfRule>
    <cfRule type="expression" dxfId="196" priority="220">
      <formula>$AM$107=2</formula>
    </cfRule>
  </conditionalFormatting>
  <conditionalFormatting sqref="X108 AC108">
    <cfRule type="cellIs" priority="217" stopIfTrue="1" operator="greaterThan">
      <formula>0</formula>
    </cfRule>
    <cfRule type="expression" dxfId="195" priority="218">
      <formula>$AM$108=2</formula>
    </cfRule>
  </conditionalFormatting>
  <conditionalFormatting sqref="X109 AC109">
    <cfRule type="cellIs" priority="215" stopIfTrue="1" operator="greaterThan">
      <formula>0</formula>
    </cfRule>
    <cfRule type="expression" dxfId="194" priority="216">
      <formula>$AM$109=2</formula>
    </cfRule>
  </conditionalFormatting>
  <conditionalFormatting sqref="X110 AC110">
    <cfRule type="cellIs" priority="213" stopIfTrue="1" operator="greaterThan">
      <formula>0</formula>
    </cfRule>
    <cfRule type="expression" dxfId="193" priority="214">
      <formula>$AM$110=2</formula>
    </cfRule>
  </conditionalFormatting>
  <conditionalFormatting sqref="X111 AC111">
    <cfRule type="cellIs" priority="211" stopIfTrue="1" operator="greaterThan">
      <formula>0</formula>
    </cfRule>
    <cfRule type="expression" dxfId="192" priority="212">
      <formula>$AM$111=2</formula>
    </cfRule>
  </conditionalFormatting>
  <conditionalFormatting sqref="X112 AC112">
    <cfRule type="cellIs" priority="209" stopIfTrue="1" operator="greaterThan">
      <formula>0</formula>
    </cfRule>
    <cfRule type="expression" dxfId="191" priority="210">
      <formula>$AM$112=2</formula>
    </cfRule>
  </conditionalFormatting>
  <conditionalFormatting sqref="X113 AC113">
    <cfRule type="cellIs" priority="207" stopIfTrue="1" operator="notEqual">
      <formula>0</formula>
    </cfRule>
    <cfRule type="expression" dxfId="190" priority="208">
      <formula>$AM$113=2</formula>
    </cfRule>
  </conditionalFormatting>
  <conditionalFormatting sqref="AE97 AH97">
    <cfRule type="expression" dxfId="189" priority="205">
      <formula>$AL$97=1</formula>
    </cfRule>
  </conditionalFormatting>
  <conditionalFormatting sqref="P49:P57">
    <cfRule type="cellIs" dxfId="188" priority="939" operator="greaterThan">
      <formula>0</formula>
    </cfRule>
    <cfRule type="expression" dxfId="187" priority="940">
      <formula>$P$47=2</formula>
    </cfRule>
  </conditionalFormatting>
  <conditionalFormatting sqref="T49:T57">
    <cfRule type="cellIs" dxfId="186" priority="983" operator="greaterThan">
      <formula>0</formula>
    </cfRule>
    <cfRule type="expression" dxfId="185" priority="984">
      <formula>$T$47=2</formula>
    </cfRule>
  </conditionalFormatting>
  <conditionalFormatting sqref="X49:X57">
    <cfRule type="cellIs" dxfId="184" priority="993" operator="greaterThan">
      <formula>0</formula>
    </cfRule>
    <cfRule type="expression" dxfId="183" priority="994">
      <formula>$X$47=2</formula>
    </cfRule>
  </conditionalFormatting>
  <conditionalFormatting sqref="AB49:AB57">
    <cfRule type="cellIs" dxfId="182" priority="1003" operator="greaterThan">
      <formula>0</formula>
    </cfRule>
    <cfRule type="expression" dxfId="181" priority="1004">
      <formula>$AB$47=2</formula>
    </cfRule>
  </conditionalFormatting>
  <conditionalFormatting sqref="T37:T45">
    <cfRule type="cellIs" dxfId="180" priority="1005" operator="greaterThan">
      <formula>0</formula>
    </cfRule>
    <cfRule type="expression" dxfId="179" priority="1006">
      <formula>$T$35=2</formula>
    </cfRule>
  </conditionalFormatting>
  <conditionalFormatting sqref="X37:X45">
    <cfRule type="cellIs" dxfId="178" priority="1007" operator="greaterThan">
      <formula>0</formula>
    </cfRule>
    <cfRule type="expression" dxfId="177" priority="1008">
      <formula>$X$35=2</formula>
    </cfRule>
  </conditionalFormatting>
  <conditionalFormatting sqref="P36:R45">
    <cfRule type="cellIs" priority="187" stopIfTrue="1" operator="greaterThan">
      <formula>0</formula>
    </cfRule>
    <cfRule type="expression" dxfId="176" priority="188">
      <formula>$P$35=2</formula>
    </cfRule>
  </conditionalFormatting>
  <conditionalFormatting sqref="Y123:Y127">
    <cfRule type="cellIs" dxfId="175" priority="1009" operator="greaterThan">
      <formula>$W$100</formula>
    </cfRule>
  </conditionalFormatting>
  <conditionalFormatting sqref="S114">
    <cfRule type="expression" dxfId="174" priority="1012">
      <formula>ISBLANK(S114)</formula>
    </cfRule>
    <cfRule type="cellIs" dxfId="173" priority="1013" operator="lessThan">
      <formula>$H114</formula>
    </cfRule>
  </conditionalFormatting>
  <conditionalFormatting sqref="AG123:AG128">
    <cfRule type="expression" dxfId="172" priority="1014" stopIfTrue="1">
      <formula>ISBLANK(AG123)</formula>
    </cfRule>
  </conditionalFormatting>
  <conditionalFormatting sqref="F24 N24 W24">
    <cfRule type="expression" dxfId="171" priority="173">
      <formula>ISBLANK(F24)</formula>
    </cfRule>
  </conditionalFormatting>
  <conditionalFormatting sqref="L66:N66">
    <cfRule type="expression" dxfId="170" priority="167">
      <formula>ISBLANK(L66)</formula>
    </cfRule>
  </conditionalFormatting>
  <conditionalFormatting sqref="AE66 AH66">
    <cfRule type="expression" priority="165" stopIfTrue="1">
      <formula>$AL$66=2</formula>
    </cfRule>
    <cfRule type="expression" dxfId="169" priority="166">
      <formula>$AL$66=1</formula>
    </cfRule>
  </conditionalFormatting>
  <conditionalFormatting sqref="K97 N97">
    <cfRule type="cellIs" priority="97" stopIfTrue="1" operator="greaterThan">
      <formula>0</formula>
    </cfRule>
    <cfRule type="expression" dxfId="168" priority="98">
      <formula>$AO$97=1</formula>
    </cfRule>
  </conditionalFormatting>
  <conditionalFormatting sqref="F99:I100 O99:Q100 W100:Y100 AF100:AH100">
    <cfRule type="cellIs" priority="95" stopIfTrue="1" operator="greaterThan">
      <formula>0</formula>
    </cfRule>
  </conditionalFormatting>
  <conditionalFormatting sqref="H70 K70">
    <cfRule type="cellIs" priority="65" stopIfTrue="1" operator="greaterThan">
      <formula>0</formula>
    </cfRule>
    <cfRule type="expression" dxfId="167" priority="66">
      <formula>$AL$70=1</formula>
    </cfRule>
  </conditionalFormatting>
  <conditionalFormatting sqref="P70:T70">
    <cfRule type="cellIs" priority="63" stopIfTrue="1" operator="greaterThan">
      <formula>0</formula>
    </cfRule>
    <cfRule type="expression" dxfId="166" priority="64">
      <formula>$AM$70=2</formula>
    </cfRule>
  </conditionalFormatting>
  <conditionalFormatting sqref="M64 P64 S64 J64">
    <cfRule type="expression" priority="1027" stopIfTrue="1">
      <formula>$AL$64=2</formula>
    </cfRule>
    <cfRule type="expression" dxfId="165" priority="1028">
      <formula>$AL$64=1</formula>
    </cfRule>
  </conditionalFormatting>
  <conditionalFormatting sqref="H68:J68 T68:V68 AC68:AE68">
    <cfRule type="cellIs" priority="61" stopIfTrue="1" operator="greaterThan">
      <formula>0</formula>
    </cfRule>
    <cfRule type="expression" dxfId="164" priority="62">
      <formula>ISBLANK(H68)</formula>
    </cfRule>
  </conditionalFormatting>
  <conditionalFormatting sqref="M73:O75 R73:T75 W73:Y75">
    <cfRule type="cellIs" priority="59" stopIfTrue="1" operator="greaterThan">
      <formula>0</formula>
    </cfRule>
    <cfRule type="expression" dxfId="163" priority="60">
      <formula>ISBLANK(M73)</formula>
    </cfRule>
  </conditionalFormatting>
  <conditionalFormatting sqref="M77:P77 M78:O79 W78:Y79">
    <cfRule type="expression" dxfId="162" priority="1029">
      <formula>ISBLANK(M77)</formula>
    </cfRule>
  </conditionalFormatting>
  <conditionalFormatting sqref="M77:P77 M78:O79 W78:Y79">
    <cfRule type="cellIs" priority="53" stopIfTrue="1" operator="greaterThan">
      <formula>0</formula>
    </cfRule>
  </conditionalFormatting>
  <conditionalFormatting sqref="M77:P77 M78:O79 W78:Y79">
    <cfRule type="expression" priority="55" stopIfTrue="1">
      <formula>$AM$77=2</formula>
    </cfRule>
  </conditionalFormatting>
  <conditionalFormatting sqref="AC77">
    <cfRule type="cellIs" priority="1030" stopIfTrue="1" operator="greaterThan">
      <formula>0</formula>
    </cfRule>
    <cfRule type="expression" priority="1031" stopIfTrue="1">
      <formula>$AL$77=2</formula>
    </cfRule>
    <cfRule type="expression" dxfId="161" priority="1032">
      <formula>ISBLANK(AC77)</formula>
    </cfRule>
  </conditionalFormatting>
  <conditionalFormatting sqref="AC81">
    <cfRule type="cellIs" priority="50" stopIfTrue="1" operator="greaterThan">
      <formula>0</formula>
    </cfRule>
    <cfRule type="expression" priority="51" stopIfTrue="1">
      <formula>$AL$81=2</formula>
    </cfRule>
    <cfRule type="expression" dxfId="160" priority="52">
      <formula>ISBLANK(AC81)</formula>
    </cfRule>
  </conditionalFormatting>
  <conditionalFormatting sqref="M81:P81 M82:O82 W82:Y82">
    <cfRule type="cellIs" priority="47" stopIfTrue="1" operator="greaterThan">
      <formula>0</formula>
    </cfRule>
    <cfRule type="expression" priority="48" stopIfTrue="1">
      <formula>$AM$81=2</formula>
    </cfRule>
    <cfRule type="expression" dxfId="159" priority="49">
      <formula>ISBLANK(M81)</formula>
    </cfRule>
  </conditionalFormatting>
  <conditionalFormatting sqref="M86:O86">
    <cfRule type="cellIs" priority="42" stopIfTrue="1" operator="greaterThan">
      <formula>0</formula>
    </cfRule>
    <cfRule type="expression" priority="43" stopIfTrue="1">
      <formula>$AM$86=2</formula>
    </cfRule>
    <cfRule type="expression" dxfId="158" priority="44">
      <formula>ISBLANK(M86)</formula>
    </cfRule>
  </conditionalFormatting>
  <conditionalFormatting sqref="W86:Y86 AF86">
    <cfRule type="cellIs" priority="39" stopIfTrue="1" operator="greaterThan">
      <formula>0</formula>
    </cfRule>
    <cfRule type="expression" priority="40" stopIfTrue="1">
      <formula>$AL$86=2</formula>
    </cfRule>
    <cfRule type="expression" dxfId="157" priority="41">
      <formula>ISBLANK(W86)</formula>
    </cfRule>
  </conditionalFormatting>
  <conditionalFormatting sqref="M84:P84 W84:Y84">
    <cfRule type="cellIs" priority="37" stopIfTrue="1" operator="greaterThan">
      <formula>0</formula>
    </cfRule>
    <cfRule type="expression" dxfId="156" priority="38">
      <formula>ISBLANK(M84)</formula>
    </cfRule>
  </conditionalFormatting>
  <conditionalFormatting sqref="M90:P90 W90:Y90">
    <cfRule type="cellIs" priority="35" stopIfTrue="1" operator="greaterThan">
      <formula>0</formula>
    </cfRule>
    <cfRule type="expression" dxfId="155" priority="36">
      <formula>ISBLANK(M90)</formula>
    </cfRule>
  </conditionalFormatting>
  <conditionalFormatting sqref="M91:O91">
    <cfRule type="cellIs" priority="32" stopIfTrue="1" operator="greaterThan">
      <formula>0</formula>
    </cfRule>
    <cfRule type="expression" priority="33" stopIfTrue="1">
      <formula>$AM$91=2</formula>
    </cfRule>
    <cfRule type="expression" dxfId="154" priority="34">
      <formula>ISBLANK(M91)</formula>
    </cfRule>
  </conditionalFormatting>
  <conditionalFormatting sqref="W91:Y91 AF91:AH91">
    <cfRule type="cellIs" priority="29" stopIfTrue="1" operator="greaterThan">
      <formula>0</formula>
    </cfRule>
    <cfRule type="expression" priority="30" stopIfTrue="1">
      <formula>$AL$91=2</formula>
    </cfRule>
    <cfRule type="expression" dxfId="153" priority="31">
      <formula>ISBLANK(W91)</formula>
    </cfRule>
  </conditionalFormatting>
  <conditionalFormatting sqref="M93:O93 W93:Y93 M95:O95 W95:Y95 AF95:AH95">
    <cfRule type="cellIs" priority="27" stopIfTrue="1" operator="greaterThan">
      <formula>0</formula>
    </cfRule>
    <cfRule type="expression" dxfId="152" priority="28">
      <formula>ISBLANK(M93)</formula>
    </cfRule>
  </conditionalFormatting>
  <conditionalFormatting sqref="M88:O88 W88:Y88">
    <cfRule type="cellIs" priority="25" stopIfTrue="1" operator="notEqual">
      <formula>0</formula>
    </cfRule>
    <cfRule type="expression" dxfId="151" priority="26">
      <formula>ISBLANK(M88)</formula>
    </cfRule>
  </conditionalFormatting>
  <conditionalFormatting sqref="AF90:AH90">
    <cfRule type="cellIs" priority="23" stopIfTrue="1" operator="notEqual">
      <formula>0</formula>
    </cfRule>
    <cfRule type="expression" dxfId="150" priority="24">
      <formula>ISBLANK(AF90)</formula>
    </cfRule>
  </conditionalFormatting>
  <conditionalFormatting sqref="AC84">
    <cfRule type="cellIs" priority="20" stopIfTrue="1" operator="greaterThan">
      <formula>0</formula>
    </cfRule>
    <cfRule type="expression" priority="21" stopIfTrue="1">
      <formula>$AL$81=2</formula>
    </cfRule>
    <cfRule type="expression" dxfId="149" priority="22">
      <formula>ISBLANK(AC84)</formula>
    </cfRule>
  </conditionalFormatting>
  <conditionalFormatting sqref="AE88 AH88">
    <cfRule type="cellIs" priority="1033" operator="greaterThan">
      <formula>0</formula>
    </cfRule>
    <cfRule type="expression" dxfId="148" priority="1034">
      <formula>$AL$88=1</formula>
    </cfRule>
  </conditionalFormatting>
  <conditionalFormatting sqref="M84:P84 M86:O86 M88:O88 W84:Y84 W86:Y86 W88:Y88 AF86:AH86 AE88 AH88">
    <cfRule type="expression" priority="19" stopIfTrue="1">
      <formula>$AL$84=2</formula>
    </cfRule>
  </conditionalFormatting>
  <conditionalFormatting sqref="W95:Y95">
    <cfRule type="cellIs" dxfId="147" priority="18" stopIfTrue="1" operator="greaterThan">
      <formula>12</formula>
    </cfRule>
  </conditionalFormatting>
  <conditionalFormatting sqref="W93:Y93">
    <cfRule type="cellIs" dxfId="146" priority="17" stopIfTrue="1" operator="greaterThan">
      <formula>96</formula>
    </cfRule>
  </conditionalFormatting>
  <conditionalFormatting sqref="AC68:AE68">
    <cfRule type="cellIs" dxfId="145" priority="15" operator="greaterThan">
      <formula>5</formula>
    </cfRule>
  </conditionalFormatting>
  <conditionalFormatting sqref="H68:J68">
    <cfRule type="cellIs" dxfId="144" priority="14" operator="greaterThan">
      <formula>5</formula>
    </cfRule>
  </conditionalFormatting>
  <conditionalFormatting sqref="AE160:AE161 D160">
    <cfRule type="cellIs" dxfId="143" priority="13" operator="equal">
      <formula>0</formula>
    </cfRule>
  </conditionalFormatting>
  <conditionalFormatting sqref="L36:N36">
    <cfRule type="expression" dxfId="142" priority="12">
      <formula>ISBLANK($L$36)</formula>
    </cfRule>
  </conditionalFormatting>
  <conditionalFormatting sqref="L48:N48">
    <cfRule type="expression" dxfId="141" priority="11">
      <formula>ISBLANK($L$48)</formula>
    </cfRule>
  </conditionalFormatting>
  <conditionalFormatting sqref="C104:E104">
    <cfRule type="expression" dxfId="140" priority="10">
      <formula>ISBLANK($C$104)</formula>
    </cfRule>
  </conditionalFormatting>
  <conditionalFormatting sqref="H104:J104">
    <cfRule type="expression" priority="9" stopIfTrue="1">
      <formula>$AN$104=2</formula>
    </cfRule>
  </conditionalFormatting>
  <conditionalFormatting sqref="M104:P104">
    <cfRule type="expression" priority="8" stopIfTrue="1">
      <formula>$AO$104=2</formula>
    </cfRule>
  </conditionalFormatting>
  <conditionalFormatting sqref="M123:O128">
    <cfRule type="cellIs" dxfId="139" priority="7" operator="equal">
      <formula>0</formula>
    </cfRule>
  </conditionalFormatting>
  <conditionalFormatting sqref="AG124:AG128">
    <cfRule type="expression" dxfId="138" priority="1015">
      <formula>$AG124&gt;$M124</formula>
    </cfRule>
  </conditionalFormatting>
  <conditionalFormatting sqref="W29:Z29 W32:Z33">
    <cfRule type="expression" priority="6" stopIfTrue="1">
      <formula>$AL$29=1</formula>
    </cfRule>
  </conditionalFormatting>
  <conditionalFormatting sqref="B131:AJ138">
    <cfRule type="cellIs" priority="4" stopIfTrue="1" operator="greaterThan">
      <formula>0</formula>
    </cfRule>
    <cfRule type="expression" dxfId="137" priority="5">
      <formula>$AL$164&gt;1</formula>
    </cfRule>
  </conditionalFormatting>
  <conditionalFormatting sqref="AF41:AH45">
    <cfRule type="cellIs" dxfId="136" priority="2" operator="equal">
      <formula>0</formula>
    </cfRule>
  </conditionalFormatting>
  <conditionalFormatting sqref="AF53:AH57">
    <cfRule type="cellIs" dxfId="135" priority="1" operator="equal">
      <formula>0</formula>
    </cfRule>
  </conditionalFormatting>
  <conditionalFormatting sqref="F99:I100 O99:Q100 W100:Y100 AF100:AH100">
    <cfRule type="expression" dxfId="134" priority="1035">
      <formula>$AO$93=2</formula>
    </cfRule>
  </conditionalFormatting>
  <conditionalFormatting sqref="Y123:AA127">
    <cfRule type="expression" priority="1039" stopIfTrue="1">
      <formula>$AO$95=1</formula>
    </cfRule>
  </conditionalFormatting>
  <pageMargins left="0.2" right="0.2" top="0.5" bottom="0.25" header="0.3" footer="0.3"/>
  <pageSetup orientation="portrait" r:id="rId1"/>
  <rowBreaks count="3" manualBreakCount="3">
    <brk id="60" max="16383" man="1"/>
    <brk id="116" max="16383" man="1"/>
    <brk id="159" max="16383" man="1"/>
  </rowBreaks>
  <colBreaks count="1" manualBreakCount="1">
    <brk id="41"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98F1E98-0479-4245-8F54-19F93D4CF78E}">
          <x14:formula1>
            <xm:f>Tables!$C$2:$C$7</xm:f>
          </x14:formula1>
          <xm:sqref>O99 W90 W84</xm:sqref>
        </x14:dataValidation>
        <x14:dataValidation type="list" allowBlank="1" showInputMessage="1" showErrorMessage="1" xr:uid="{6882A8A1-F30F-482D-9CAD-3857881F815B}">
          <x14:formula1>
            <xm:f>Tables!$A$2:$A$10</xm:f>
          </x14:formula1>
          <xm:sqref>F99 M77 M81 M90 M84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440FC-239C-4B7E-928C-842CA3520C8D}">
  <sheetPr codeName="Sheet6">
    <tabColor theme="8" tint="0.39997558519241921"/>
  </sheetPr>
  <dimension ref="A1:CB228"/>
  <sheetViews>
    <sheetView showGridLines="0" showRowColHeaders="0" showZeros="0" zoomScale="150" zoomScaleNormal="150" workbookViewId="0">
      <selection activeCell="AF16" sqref="AF16:AK16"/>
    </sheetView>
  </sheetViews>
  <sheetFormatPr defaultColWidth="0" defaultRowHeight="0" customHeight="1" zeroHeight="1" x14ac:dyDescent="0.25"/>
  <cols>
    <col min="1" max="38" width="2.7109375" style="36" customWidth="1"/>
    <col min="39" max="39" width="10.28515625" style="21" hidden="1" customWidth="1"/>
    <col min="40" max="40" width="8.5703125" style="21" hidden="1" customWidth="1"/>
    <col min="41" max="41" width="9.140625" style="21" hidden="1" customWidth="1"/>
    <col min="42" max="42" width="7.28515625" style="21" hidden="1" customWidth="1"/>
    <col min="43" max="43" width="9.28515625" style="21" hidden="1" customWidth="1"/>
    <col min="44" max="44" width="2.7109375" style="36" customWidth="1"/>
    <col min="45" max="45" width="2.7109375" style="22" customWidth="1"/>
    <col min="46" max="80" width="2.7109375" style="36" customWidth="1"/>
    <col min="81" max="16384" width="2.7109375" style="36" hidden="1"/>
  </cols>
  <sheetData>
    <row r="1" spans="1:79" ht="15" customHeight="1" x14ac:dyDescent="0.25">
      <c r="N1" s="2"/>
      <c r="O1" s="2"/>
      <c r="P1" s="2"/>
      <c r="Q1" s="2"/>
      <c r="R1" s="23"/>
      <c r="S1" s="168" t="s">
        <v>332</v>
      </c>
      <c r="T1" s="168"/>
      <c r="U1" s="168"/>
      <c r="V1" s="168"/>
      <c r="W1" s="168"/>
      <c r="X1" s="168"/>
      <c r="Y1" s="168"/>
      <c r="Z1" s="168"/>
      <c r="AA1" s="168"/>
      <c r="AB1" s="168"/>
      <c r="AC1" s="168"/>
      <c r="AD1" s="168"/>
      <c r="AE1" s="168"/>
      <c r="AF1" s="168"/>
      <c r="AG1" s="168"/>
      <c r="AH1" s="168"/>
      <c r="AI1" s="168"/>
      <c r="AJ1" s="168"/>
      <c r="AK1" s="168"/>
      <c r="AL1" s="168"/>
      <c r="AZ1" s="23"/>
      <c r="BA1" s="23"/>
      <c r="BB1" s="23"/>
      <c r="BC1" s="23"/>
      <c r="BD1" s="23"/>
      <c r="BE1" s="23"/>
      <c r="BF1" s="23"/>
      <c r="BG1" s="23"/>
      <c r="BH1" s="23"/>
      <c r="BI1" s="168" t="str">
        <f>S1</f>
        <v>Form 3D - Bioretention Area
As-Built Certification Form</v>
      </c>
      <c r="BJ1" s="168"/>
      <c r="BK1" s="168"/>
      <c r="BL1" s="168"/>
      <c r="BM1" s="168"/>
      <c r="BN1" s="168"/>
      <c r="BO1" s="168"/>
      <c r="BP1" s="168"/>
      <c r="BQ1" s="168"/>
      <c r="BR1" s="168"/>
      <c r="BS1" s="168"/>
      <c r="BT1" s="168"/>
      <c r="BU1" s="168"/>
      <c r="BV1" s="168"/>
      <c r="BW1" s="168"/>
      <c r="BX1" s="168"/>
      <c r="BY1" s="168"/>
      <c r="BZ1" s="168"/>
      <c r="CA1" s="168"/>
    </row>
    <row r="2" spans="1:79" ht="15" customHeight="1" x14ac:dyDescent="0.25">
      <c r="J2" s="2"/>
      <c r="K2" s="2"/>
      <c r="L2" s="2"/>
      <c r="M2" s="2"/>
      <c r="N2" s="2"/>
      <c r="O2" s="2"/>
      <c r="P2" s="2"/>
      <c r="Q2" s="2"/>
      <c r="R2" s="23"/>
      <c r="S2" s="168"/>
      <c r="T2" s="168"/>
      <c r="U2" s="168"/>
      <c r="V2" s="168"/>
      <c r="W2" s="168"/>
      <c r="X2" s="168"/>
      <c r="Y2" s="168"/>
      <c r="Z2" s="168"/>
      <c r="AA2" s="168"/>
      <c r="AB2" s="168"/>
      <c r="AC2" s="168"/>
      <c r="AD2" s="168"/>
      <c r="AE2" s="168"/>
      <c r="AF2" s="168"/>
      <c r="AG2" s="168"/>
      <c r="AH2" s="168"/>
      <c r="AI2" s="168"/>
      <c r="AJ2" s="168"/>
      <c r="AK2" s="168"/>
      <c r="AL2" s="168"/>
      <c r="AY2" s="23"/>
      <c r="AZ2" s="23"/>
      <c r="BA2" s="23"/>
      <c r="BB2" s="23"/>
      <c r="BC2" s="23"/>
      <c r="BD2" s="23"/>
      <c r="BE2" s="23"/>
      <c r="BF2" s="23"/>
      <c r="BG2" s="23"/>
      <c r="BH2" s="23"/>
      <c r="BI2" s="168"/>
      <c r="BJ2" s="168"/>
      <c r="BK2" s="168"/>
      <c r="BL2" s="168"/>
      <c r="BM2" s="168"/>
      <c r="BN2" s="168"/>
      <c r="BO2" s="168"/>
      <c r="BP2" s="168"/>
      <c r="BQ2" s="168"/>
      <c r="BR2" s="168"/>
      <c r="BS2" s="168"/>
      <c r="BT2" s="168"/>
      <c r="BU2" s="168"/>
      <c r="BV2" s="168"/>
      <c r="BW2" s="168"/>
      <c r="BX2" s="168"/>
      <c r="BY2" s="168"/>
      <c r="BZ2" s="168"/>
      <c r="CA2" s="168"/>
    </row>
    <row r="3" spans="1:79" ht="15" customHeight="1" x14ac:dyDescent="0.25">
      <c r="J3" s="2"/>
      <c r="K3" s="2"/>
      <c r="L3" s="2"/>
      <c r="M3" s="2"/>
      <c r="N3" s="2"/>
      <c r="O3" s="2"/>
      <c r="P3" s="2"/>
      <c r="Q3" s="2"/>
      <c r="R3" s="23"/>
      <c r="S3" s="168"/>
      <c r="T3" s="168"/>
      <c r="U3" s="168"/>
      <c r="V3" s="168"/>
      <c r="W3" s="168"/>
      <c r="X3" s="168"/>
      <c r="Y3" s="168"/>
      <c r="Z3" s="168"/>
      <c r="AA3" s="168"/>
      <c r="AB3" s="168"/>
      <c r="AC3" s="168"/>
      <c r="AD3" s="168"/>
      <c r="AE3" s="168"/>
      <c r="AF3" s="168"/>
      <c r="AG3" s="168"/>
      <c r="AH3" s="168"/>
      <c r="AI3" s="168"/>
      <c r="AJ3" s="168"/>
      <c r="AK3" s="168"/>
      <c r="AL3" s="168"/>
      <c r="AY3" s="23"/>
      <c r="AZ3" s="23"/>
      <c r="BA3" s="23"/>
      <c r="BB3" s="23"/>
      <c r="BC3" s="23"/>
      <c r="BD3" s="23"/>
      <c r="BE3" s="23"/>
      <c r="BF3" s="23"/>
      <c r="BG3" s="23"/>
      <c r="BH3" s="23"/>
      <c r="BI3" s="168"/>
      <c r="BJ3" s="168"/>
      <c r="BK3" s="168"/>
      <c r="BL3" s="168"/>
      <c r="BM3" s="168"/>
      <c r="BN3" s="168"/>
      <c r="BO3" s="168"/>
      <c r="BP3" s="168"/>
      <c r="BQ3" s="168"/>
      <c r="BR3" s="168"/>
      <c r="BS3" s="168"/>
      <c r="BT3" s="168"/>
      <c r="BU3" s="168"/>
      <c r="BV3" s="168"/>
      <c r="BW3" s="168"/>
      <c r="BX3" s="168"/>
      <c r="BY3" s="168"/>
      <c r="BZ3" s="168"/>
      <c r="CA3" s="168"/>
    </row>
    <row r="4" spans="1:79" ht="15" customHeight="1" x14ac:dyDescent="0.25">
      <c r="J4" s="2"/>
      <c r="K4" s="2"/>
      <c r="L4" s="2"/>
      <c r="M4" s="2"/>
      <c r="N4" s="2"/>
      <c r="O4" s="2"/>
      <c r="P4" s="2"/>
      <c r="Q4" s="2"/>
      <c r="R4" s="23"/>
      <c r="S4" s="168"/>
      <c r="T4" s="168"/>
      <c r="U4" s="168"/>
      <c r="V4" s="168"/>
      <c r="W4" s="168"/>
      <c r="X4" s="168"/>
      <c r="Y4" s="168"/>
      <c r="Z4" s="168"/>
      <c r="AA4" s="168"/>
      <c r="AB4" s="168"/>
      <c r="AC4" s="168"/>
      <c r="AD4" s="168"/>
      <c r="AE4" s="168"/>
      <c r="AF4" s="168"/>
      <c r="AG4" s="168"/>
      <c r="AH4" s="168"/>
      <c r="AI4" s="168"/>
      <c r="AJ4" s="168"/>
      <c r="AK4" s="168"/>
      <c r="AL4" s="168"/>
      <c r="AY4" s="23"/>
      <c r="AZ4" s="23"/>
      <c r="BA4" s="23"/>
      <c r="BB4" s="23"/>
      <c r="BC4" s="23"/>
      <c r="BD4" s="23"/>
      <c r="BE4" s="23"/>
      <c r="BF4" s="23"/>
      <c r="BG4" s="23"/>
      <c r="BH4" s="23"/>
      <c r="BI4" s="168"/>
      <c r="BJ4" s="168"/>
      <c r="BK4" s="168"/>
      <c r="BL4" s="168"/>
      <c r="BM4" s="168"/>
      <c r="BN4" s="168"/>
      <c r="BO4" s="168"/>
      <c r="BP4" s="168"/>
      <c r="BQ4" s="168"/>
      <c r="BR4" s="168"/>
      <c r="BS4" s="168"/>
      <c r="BT4" s="168"/>
      <c r="BU4" s="168"/>
      <c r="BV4" s="168"/>
      <c r="BW4" s="168"/>
      <c r="BX4" s="168"/>
      <c r="BY4" s="168"/>
      <c r="BZ4" s="168"/>
      <c r="CA4" s="168"/>
    </row>
    <row r="5" spans="1:79" ht="4.9000000000000004" customHeight="1" x14ac:dyDescent="0.25">
      <c r="J5" s="2"/>
      <c r="K5" s="2"/>
      <c r="L5" s="2"/>
      <c r="M5" s="2"/>
      <c r="N5" s="2"/>
      <c r="O5" s="2"/>
      <c r="P5" s="2"/>
      <c r="Q5" s="2"/>
      <c r="R5" s="130"/>
      <c r="S5" s="130"/>
      <c r="T5" s="130"/>
      <c r="U5" s="130"/>
      <c r="V5" s="130"/>
      <c r="W5" s="130"/>
      <c r="X5" s="130"/>
      <c r="Y5" s="130"/>
      <c r="Z5" s="130"/>
      <c r="AA5" s="130"/>
      <c r="AB5" s="130"/>
      <c r="AC5" s="130"/>
      <c r="AD5" s="130"/>
      <c r="AE5" s="130"/>
      <c r="AF5" s="130"/>
      <c r="AG5" s="130"/>
      <c r="AH5" s="130"/>
      <c r="AI5" s="130"/>
      <c r="AJ5" s="130"/>
      <c r="AK5" s="130"/>
    </row>
    <row r="6" spans="1:79" ht="15" customHeight="1" x14ac:dyDescent="0.25">
      <c r="A6" s="24"/>
      <c r="B6" s="25" t="s">
        <v>99</v>
      </c>
      <c r="C6" s="25"/>
      <c r="D6" s="25"/>
      <c r="E6" s="25"/>
      <c r="F6" s="25"/>
      <c r="G6" s="25"/>
      <c r="H6" s="25"/>
      <c r="I6" s="25"/>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7"/>
      <c r="AS6" s="175" t="s">
        <v>100</v>
      </c>
      <c r="AT6" s="175"/>
      <c r="AU6" s="175"/>
      <c r="AV6" s="175"/>
      <c r="AW6" s="175"/>
      <c r="AX6" s="175"/>
      <c r="AY6" s="175"/>
      <c r="AZ6" s="175"/>
      <c r="BA6" s="175"/>
      <c r="BB6" s="175"/>
      <c r="BC6" s="175"/>
      <c r="BD6" s="175"/>
    </row>
    <row r="7" spans="1:79" ht="15" customHeight="1" x14ac:dyDescent="0.25">
      <c r="A7" s="28"/>
      <c r="B7" s="8" t="s">
        <v>101</v>
      </c>
      <c r="C7" s="8"/>
      <c r="D7" s="8"/>
      <c r="E7" s="60"/>
      <c r="F7" s="60"/>
      <c r="G7" s="60"/>
      <c r="H7" s="201"/>
      <c r="I7" s="201"/>
      <c r="J7" s="201"/>
      <c r="K7" s="201"/>
      <c r="L7" s="201"/>
      <c r="M7" s="201"/>
      <c r="N7" s="201"/>
      <c r="O7" s="201"/>
      <c r="P7" s="201"/>
      <c r="Q7" s="201"/>
      <c r="R7" s="201"/>
      <c r="S7" s="201"/>
      <c r="T7" s="201"/>
      <c r="U7" s="201"/>
      <c r="V7" s="201"/>
      <c r="W7" s="201"/>
      <c r="X7" s="60"/>
      <c r="Y7" s="60"/>
      <c r="Z7" s="60"/>
      <c r="AA7" s="8"/>
      <c r="AB7" s="8"/>
      <c r="AC7" s="8"/>
      <c r="AD7" s="8"/>
      <c r="AE7" s="29" t="s">
        <v>102</v>
      </c>
      <c r="AF7" s="60"/>
      <c r="AG7" s="60"/>
      <c r="AH7" s="60"/>
      <c r="AI7" s="60"/>
      <c r="AJ7" s="60"/>
      <c r="AK7" s="60"/>
      <c r="AL7" s="30"/>
      <c r="AS7" s="175"/>
      <c r="AT7" s="175"/>
      <c r="AU7" s="175"/>
      <c r="AV7" s="175"/>
      <c r="AW7" s="175"/>
      <c r="AX7" s="175"/>
      <c r="AY7" s="175"/>
      <c r="AZ7" s="175"/>
      <c r="BA7" s="175"/>
      <c r="BB7" s="175"/>
      <c r="BC7" s="175"/>
      <c r="BD7" s="175"/>
    </row>
    <row r="8" spans="1:79" ht="4.9000000000000004" customHeight="1" x14ac:dyDescent="0.25">
      <c r="A8" s="28"/>
      <c r="B8" s="8"/>
      <c r="C8" s="8"/>
      <c r="D8" s="8"/>
      <c r="E8" s="8"/>
      <c r="F8" s="8"/>
      <c r="G8" s="8"/>
      <c r="H8" s="8"/>
      <c r="I8" s="60"/>
      <c r="J8" s="8"/>
      <c r="K8" s="8"/>
      <c r="L8" s="8"/>
      <c r="M8" s="8"/>
      <c r="N8" s="8"/>
      <c r="O8" s="8"/>
      <c r="P8" s="8"/>
      <c r="Q8" s="8"/>
      <c r="R8" s="8"/>
      <c r="S8" s="8"/>
      <c r="T8" s="8"/>
      <c r="U8" s="8"/>
      <c r="V8" s="8"/>
      <c r="W8" s="8"/>
      <c r="X8" s="8"/>
      <c r="Y8" s="8"/>
      <c r="Z8" s="8"/>
      <c r="AA8" s="29"/>
      <c r="AB8" s="29"/>
      <c r="AC8" s="29"/>
      <c r="AD8" s="8"/>
      <c r="AE8" s="8"/>
      <c r="AF8" s="8"/>
      <c r="AG8" s="8"/>
      <c r="AH8" s="8"/>
      <c r="AI8" s="8"/>
      <c r="AJ8" s="8"/>
      <c r="AK8" s="8"/>
      <c r="AL8" s="30"/>
    </row>
    <row r="9" spans="1:79" ht="15" customHeight="1" x14ac:dyDescent="0.2">
      <c r="A9" s="28"/>
      <c r="B9" s="8" t="s">
        <v>103</v>
      </c>
      <c r="C9" s="8"/>
      <c r="D9" s="8"/>
      <c r="E9" s="8"/>
      <c r="F9" s="8"/>
      <c r="G9" s="8"/>
      <c r="H9" s="29"/>
      <c r="I9" s="31"/>
      <c r="J9" s="8" t="s">
        <v>333</v>
      </c>
      <c r="K9" s="8"/>
      <c r="L9" s="8"/>
      <c r="M9" s="8"/>
      <c r="N9" s="8"/>
      <c r="O9" s="8"/>
      <c r="P9" s="31"/>
      <c r="Q9" s="28" t="s">
        <v>334</v>
      </c>
      <c r="R9" s="8"/>
      <c r="S9" s="8"/>
      <c r="T9" s="8"/>
      <c r="U9" s="8"/>
      <c r="V9" s="8"/>
      <c r="W9" s="8"/>
      <c r="X9" s="8"/>
      <c r="Y9" s="8"/>
      <c r="Z9" s="31"/>
      <c r="AA9" s="8" t="str">
        <f>Tables!C23</f>
        <v xml:space="preserve"> O&amp;M Agreement</v>
      </c>
      <c r="AB9" s="8"/>
      <c r="AC9" s="8"/>
      <c r="AD9" s="8"/>
      <c r="AE9" s="8"/>
      <c r="AF9" s="8"/>
      <c r="AG9" s="31"/>
      <c r="AH9" s="28" t="s">
        <v>335</v>
      </c>
      <c r="AI9" s="8"/>
      <c r="AJ9" s="8"/>
      <c r="AK9" s="8"/>
      <c r="AL9" s="30"/>
      <c r="AS9" s="22">
        <v>1</v>
      </c>
      <c r="AT9" s="108" t="s">
        <v>336</v>
      </c>
      <c r="AZ9" s="33"/>
      <c r="BA9" s="33"/>
      <c r="BB9" s="33"/>
      <c r="BC9" s="33"/>
      <c r="BD9" s="33"/>
    </row>
    <row r="10" spans="1:79" ht="4.9000000000000004" customHeight="1" x14ac:dyDescent="0.2">
      <c r="A10" s="28"/>
      <c r="B10" s="8"/>
      <c r="C10" s="8"/>
      <c r="D10" s="8"/>
      <c r="E10" s="8"/>
      <c r="F10" s="8"/>
      <c r="G10" s="8"/>
      <c r="H10" s="29"/>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30"/>
      <c r="AT10" s="108"/>
      <c r="AZ10" s="33"/>
      <c r="BA10" s="33"/>
      <c r="BB10" s="33"/>
      <c r="BC10" s="33"/>
      <c r="BD10" s="33"/>
    </row>
    <row r="11" spans="1:79" ht="15" customHeight="1" x14ac:dyDescent="0.2">
      <c r="A11" s="28"/>
      <c r="B11" s="8" t="s">
        <v>112</v>
      </c>
      <c r="C11" s="8"/>
      <c r="D11" s="8"/>
      <c r="E11" s="8"/>
      <c r="F11" s="8"/>
      <c r="G11" s="8"/>
      <c r="H11" s="8"/>
      <c r="I11" s="31"/>
      <c r="J11" s="8" t="s">
        <v>113</v>
      </c>
      <c r="K11" s="8"/>
      <c r="L11" s="8"/>
      <c r="M11" s="8"/>
      <c r="N11" s="8"/>
      <c r="O11" s="8"/>
      <c r="P11" s="31"/>
      <c r="Q11" s="8" t="s">
        <v>114</v>
      </c>
      <c r="R11" s="8"/>
      <c r="S11" s="8"/>
      <c r="T11" s="8"/>
      <c r="U11" s="8"/>
      <c r="V11" s="8"/>
      <c r="W11" s="8"/>
      <c r="X11" s="8"/>
      <c r="Y11" s="8"/>
      <c r="Z11" s="31"/>
      <c r="AA11" s="8" t="s">
        <v>115</v>
      </c>
      <c r="AB11" s="8"/>
      <c r="AC11" s="8"/>
      <c r="AD11" s="8"/>
      <c r="AE11" s="8"/>
      <c r="AF11" s="8"/>
      <c r="AG11" s="31"/>
      <c r="AH11" s="8" t="s">
        <v>116</v>
      </c>
      <c r="AI11" s="8"/>
      <c r="AJ11" s="8"/>
      <c r="AK11" s="8"/>
      <c r="AL11" s="30"/>
      <c r="AT11" s="128" t="s">
        <v>169</v>
      </c>
      <c r="AU11" s="108" t="s">
        <v>337</v>
      </c>
      <c r="AZ11" s="33"/>
      <c r="BA11" s="33"/>
      <c r="BB11" s="33"/>
      <c r="BC11" s="33"/>
      <c r="BD11" s="33"/>
    </row>
    <row r="12" spans="1:79" ht="4.9000000000000004" customHeight="1" x14ac:dyDescent="0.2">
      <c r="A12" s="2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30"/>
      <c r="AT12" s="128"/>
      <c r="AU12" s="108"/>
      <c r="AZ12" s="33"/>
      <c r="BA12" s="33"/>
      <c r="BB12" s="33"/>
      <c r="BC12" s="33"/>
      <c r="BD12" s="33"/>
    </row>
    <row r="13" spans="1:79" ht="15" customHeight="1" x14ac:dyDescent="0.2">
      <c r="A13" s="28"/>
      <c r="B13" s="10" t="s">
        <v>299</v>
      </c>
      <c r="C13" s="29"/>
      <c r="D13" s="29"/>
      <c r="E13" s="10"/>
      <c r="F13" s="66"/>
      <c r="G13" s="66"/>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134"/>
      <c r="AK13" s="134"/>
      <c r="AL13" s="30"/>
      <c r="AT13" s="128" t="s">
        <v>171</v>
      </c>
      <c r="AU13" s="108" t="s">
        <v>338</v>
      </c>
      <c r="AZ13" s="33"/>
      <c r="BA13" s="33"/>
      <c r="BB13" s="33"/>
      <c r="BC13" s="33"/>
      <c r="BD13" s="33"/>
    </row>
    <row r="14" spans="1:79" ht="4.9000000000000004" customHeight="1" x14ac:dyDescent="0.25">
      <c r="A14" s="34"/>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35"/>
      <c r="AZ14" s="33"/>
      <c r="BA14" s="33"/>
      <c r="BB14" s="33"/>
      <c r="BC14" s="33"/>
      <c r="BD14" s="33"/>
    </row>
    <row r="15" spans="1:79" ht="4.9000000000000004" customHeight="1" x14ac:dyDescent="0.25">
      <c r="AZ15" s="33"/>
      <c r="BA15" s="33"/>
      <c r="BB15" s="33"/>
      <c r="BC15" s="33"/>
      <c r="BD15" s="33"/>
    </row>
    <row r="16" spans="1:79" ht="15" customHeight="1" x14ac:dyDescent="0.2">
      <c r="A16" s="1" t="s">
        <v>120</v>
      </c>
      <c r="C16" s="1"/>
      <c r="D16" s="1"/>
      <c r="E16" s="1"/>
      <c r="F16" s="1"/>
      <c r="G16" s="1"/>
      <c r="H16" s="1"/>
      <c r="I16" s="1"/>
      <c r="AE16" s="135" t="str">
        <f>IF(Tables!C24=0,"",Tables!C24&amp;": ")</f>
        <v xml:space="preserve">Engineering or Building No.: </v>
      </c>
      <c r="AF16" s="164"/>
      <c r="AG16" s="164"/>
      <c r="AH16" s="164"/>
      <c r="AI16" s="164"/>
      <c r="AJ16" s="164"/>
      <c r="AK16" s="164"/>
      <c r="AM16" s="116">
        <f>LEN(AE16)</f>
        <v>29</v>
      </c>
      <c r="AS16" s="22">
        <v>2</v>
      </c>
      <c r="AT16" s="108" t="s">
        <v>339</v>
      </c>
      <c r="AZ16" s="33"/>
      <c r="BA16" s="33"/>
      <c r="BB16" s="33"/>
      <c r="BC16" s="33"/>
      <c r="BD16" s="33"/>
    </row>
    <row r="17" spans="1:56" ht="15" customHeight="1" x14ac:dyDescent="0.25">
      <c r="C17" s="135"/>
      <c r="D17" s="135" t="s">
        <v>194</v>
      </c>
      <c r="E17" s="165">
        <f>'Form 2D - Design'!$E$19</f>
        <v>0</v>
      </c>
      <c r="F17" s="165"/>
      <c r="G17" s="165"/>
      <c r="H17" s="165"/>
      <c r="I17" s="165"/>
      <c r="J17" s="165"/>
      <c r="K17" s="165"/>
      <c r="L17" s="165"/>
      <c r="M17" s="165"/>
      <c r="N17" s="165"/>
      <c r="O17" s="165"/>
      <c r="P17" s="165"/>
      <c r="Q17" s="165"/>
      <c r="R17" s="165"/>
      <c r="S17" s="165"/>
      <c r="T17" s="165"/>
      <c r="U17" s="165"/>
      <c r="V17" s="165"/>
      <c r="W17" s="165"/>
      <c r="X17" s="165"/>
      <c r="Y17" s="165"/>
      <c r="Z17" s="165"/>
      <c r="AE17" s="135" t="s">
        <v>102</v>
      </c>
      <c r="AF17" s="200"/>
      <c r="AG17" s="200"/>
      <c r="AH17" s="200"/>
      <c r="AI17" s="200"/>
      <c r="AJ17" s="200"/>
      <c r="AK17" s="200"/>
      <c r="AT17" s="128" t="s">
        <v>169</v>
      </c>
      <c r="AU17" s="104" t="s">
        <v>340</v>
      </c>
      <c r="AV17" s="104"/>
      <c r="AW17" s="104"/>
      <c r="AX17" s="104"/>
      <c r="AY17" s="104"/>
      <c r="AZ17" s="70"/>
      <c r="BA17" s="70"/>
      <c r="BB17" s="70"/>
      <c r="BC17" s="70"/>
      <c r="BD17" s="70"/>
    </row>
    <row r="18" spans="1:56" ht="15" customHeight="1" x14ac:dyDescent="0.25">
      <c r="C18" s="135"/>
      <c r="D18" s="135" t="s">
        <v>341</v>
      </c>
      <c r="E18" s="197">
        <f>'Form 2D - Design'!$E$20</f>
        <v>0</v>
      </c>
      <c r="F18" s="197"/>
      <c r="G18" s="197"/>
      <c r="H18" s="197"/>
      <c r="I18" s="197"/>
      <c r="J18" s="197"/>
      <c r="K18" s="197"/>
      <c r="L18" s="197"/>
      <c r="M18" s="197"/>
      <c r="N18" s="197"/>
      <c r="O18" s="197"/>
      <c r="P18" s="197"/>
      <c r="Q18" s="197"/>
      <c r="R18" s="197"/>
      <c r="S18" s="197"/>
      <c r="T18" s="197"/>
      <c r="U18" s="197"/>
      <c r="V18" s="197"/>
      <c r="W18" s="197"/>
      <c r="X18" s="197"/>
      <c r="Y18" s="197"/>
      <c r="Z18" s="197"/>
      <c r="AE18" s="135" t="s">
        <v>124</v>
      </c>
      <c r="AF18" s="171">
        <f>'Form 2D - Design'!AE20</f>
        <v>0</v>
      </c>
      <c r="AG18" s="171"/>
      <c r="AH18" s="171"/>
      <c r="AI18" s="171"/>
      <c r="AJ18" s="171"/>
      <c r="AK18" s="171"/>
      <c r="AU18" s="104" t="s">
        <v>342</v>
      </c>
      <c r="AV18" s="104"/>
      <c r="AW18" s="104"/>
      <c r="AX18" s="104"/>
      <c r="AY18" s="104"/>
      <c r="AZ18" s="70"/>
      <c r="BA18" s="70"/>
      <c r="BB18" s="70"/>
      <c r="BC18" s="70"/>
      <c r="BD18" s="70"/>
    </row>
    <row r="19" spans="1:56" ht="4.9000000000000004" customHeight="1" x14ac:dyDescent="0.25">
      <c r="H19" s="135"/>
      <c r="I19" s="135"/>
      <c r="AZ19" s="33"/>
      <c r="BA19" s="33"/>
      <c r="BB19" s="33"/>
      <c r="BC19" s="33"/>
      <c r="BD19" s="33"/>
    </row>
    <row r="20" spans="1:56" ht="15" customHeight="1" x14ac:dyDescent="0.2">
      <c r="B20" s="36" t="s">
        <v>103</v>
      </c>
      <c r="G20" s="20"/>
      <c r="H20" s="36" t="s">
        <v>333</v>
      </c>
      <c r="N20" s="20"/>
      <c r="O20" s="36" t="s">
        <v>334</v>
      </c>
      <c r="W20" s="128"/>
      <c r="X20" s="128"/>
      <c r="Y20" s="128"/>
      <c r="Z20" s="20"/>
      <c r="AA20" s="36" t="str">
        <f>Tables!C23</f>
        <v xml:space="preserve"> O&amp;M Agreement</v>
      </c>
      <c r="AH20" s="20"/>
      <c r="AI20" s="36" t="s">
        <v>335</v>
      </c>
      <c r="AT20" s="128" t="s">
        <v>171</v>
      </c>
      <c r="AU20" s="108" t="s">
        <v>343</v>
      </c>
      <c r="AZ20" s="33"/>
      <c r="BA20" s="33"/>
      <c r="BB20" s="33"/>
      <c r="BC20" s="33"/>
      <c r="BD20" s="33"/>
    </row>
    <row r="21" spans="1:56" ht="4.9000000000000004" customHeight="1" x14ac:dyDescent="0.25">
      <c r="AZ21" s="33"/>
      <c r="BA21" s="33"/>
      <c r="BB21" s="33"/>
      <c r="BC21" s="33"/>
      <c r="BD21" s="33"/>
    </row>
    <row r="22" spans="1:56" ht="15" customHeight="1" x14ac:dyDescent="0.25">
      <c r="A22" s="199" t="s">
        <v>196</v>
      </c>
      <c r="B22" s="199"/>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T22" s="128" t="s">
        <v>176</v>
      </c>
      <c r="AU22" s="104" t="s">
        <v>344</v>
      </c>
      <c r="AV22" s="104"/>
      <c r="AW22" s="104"/>
      <c r="AX22" s="104"/>
      <c r="AY22" s="104"/>
      <c r="AZ22" s="70"/>
      <c r="BA22" s="70"/>
      <c r="BB22" s="70"/>
      <c r="BC22" s="70"/>
      <c r="BD22" s="70"/>
    </row>
    <row r="23" spans="1:56" ht="15" customHeight="1" x14ac:dyDescent="0.25">
      <c r="B23" s="1" t="s">
        <v>345</v>
      </c>
      <c r="C23" s="1"/>
      <c r="D23" s="1"/>
      <c r="E23" s="1"/>
      <c r="F23" s="1"/>
      <c r="G23" s="1"/>
      <c r="I23" s="1"/>
      <c r="J23" s="1"/>
      <c r="K23" s="1"/>
      <c r="L23" s="1"/>
      <c r="M23" s="1"/>
      <c r="N23" s="1"/>
      <c r="O23" s="1"/>
      <c r="P23" s="1"/>
      <c r="Q23" s="1"/>
      <c r="R23" s="1"/>
      <c r="S23" s="92"/>
      <c r="U23" s="1" t="s">
        <v>346</v>
      </c>
      <c r="V23" s="1"/>
      <c r="W23" s="1"/>
      <c r="X23" s="1"/>
      <c r="Y23" s="1"/>
      <c r="Z23" s="1"/>
      <c r="AA23" s="1"/>
      <c r="AB23" s="1"/>
      <c r="AD23" s="1"/>
      <c r="AE23" s="1"/>
      <c r="AF23" s="1"/>
      <c r="AG23" s="1"/>
      <c r="AI23" s="62"/>
      <c r="AJ23" s="62"/>
      <c r="AU23" s="104" t="s">
        <v>347</v>
      </c>
      <c r="AV23" s="104"/>
      <c r="AW23" s="104"/>
      <c r="AX23" s="104"/>
      <c r="AY23" s="104"/>
      <c r="AZ23" s="70"/>
      <c r="BA23" s="70"/>
      <c r="BB23" s="70"/>
      <c r="BC23" s="70"/>
      <c r="BD23" s="70"/>
    </row>
    <row r="24" spans="1:56" ht="14.65" customHeight="1" x14ac:dyDescent="0.2">
      <c r="M24" s="135" t="s">
        <v>204</v>
      </c>
      <c r="N24" s="177">
        <f>'Form 2D - Design'!L66</f>
        <v>0</v>
      </c>
      <c r="O24" s="177"/>
      <c r="P24" s="177"/>
      <c r="Q24" s="36" t="s">
        <v>205</v>
      </c>
      <c r="S24" s="92"/>
      <c r="AF24" s="135" t="s">
        <v>204</v>
      </c>
      <c r="AG24" s="153"/>
      <c r="AH24" s="153"/>
      <c r="AI24" s="153"/>
      <c r="AJ24" s="36" t="s">
        <v>205</v>
      </c>
      <c r="AT24" s="128" t="s">
        <v>178</v>
      </c>
      <c r="AU24" s="108" t="s">
        <v>348</v>
      </c>
      <c r="AV24" s="61"/>
      <c r="AW24" s="61"/>
      <c r="AX24" s="61"/>
      <c r="AY24" s="61"/>
      <c r="AZ24" s="69"/>
      <c r="BA24" s="69"/>
      <c r="BB24" s="69"/>
      <c r="BC24" s="69"/>
      <c r="BD24" s="69"/>
    </row>
    <row r="25" spans="1:56" ht="14.65" customHeight="1" x14ac:dyDescent="0.25">
      <c r="M25" s="135" t="s">
        <v>209</v>
      </c>
      <c r="N25" s="180">
        <f>'Form 2D - Design'!T68</f>
        <v>0</v>
      </c>
      <c r="O25" s="180"/>
      <c r="P25" s="180"/>
      <c r="Q25" s="36" t="s">
        <v>210</v>
      </c>
      <c r="S25" s="92"/>
      <c r="AF25" s="135" t="s">
        <v>209</v>
      </c>
      <c r="AG25" s="157"/>
      <c r="AH25" s="157"/>
      <c r="AI25" s="157"/>
      <c r="AJ25" s="36" t="s">
        <v>210</v>
      </c>
      <c r="AU25" s="61"/>
      <c r="AV25" s="61"/>
      <c r="AW25" s="61"/>
      <c r="AX25" s="61"/>
      <c r="AY25" s="61"/>
      <c r="AZ25" s="69"/>
      <c r="BA25" s="69"/>
      <c r="BB25" s="69"/>
      <c r="BC25" s="69"/>
      <c r="BD25" s="69"/>
    </row>
    <row r="26" spans="1:56" ht="4.9000000000000004" customHeight="1" x14ac:dyDescent="0.25">
      <c r="S26" s="92"/>
      <c r="AU26" s="133"/>
      <c r="AV26" s="133"/>
      <c r="AW26" s="133"/>
      <c r="AX26" s="133"/>
      <c r="AY26" s="133"/>
      <c r="AZ26" s="88"/>
      <c r="BA26" s="88"/>
      <c r="BB26" s="88"/>
      <c r="BC26" s="88"/>
      <c r="BD26" s="88"/>
    </row>
    <row r="27" spans="1:56" ht="14.65" customHeight="1" x14ac:dyDescent="0.2">
      <c r="M27" s="135" t="s">
        <v>206</v>
      </c>
      <c r="N27" s="19">
        <f>'Form 2D - Design'!AE66</f>
        <v>0</v>
      </c>
      <c r="O27" s="36" t="s">
        <v>86</v>
      </c>
      <c r="P27" s="135"/>
      <c r="Q27" s="19">
        <f>'Form 2D - Design'!AH66</f>
        <v>0</v>
      </c>
      <c r="R27" s="36" t="s">
        <v>87</v>
      </c>
      <c r="S27" s="92"/>
      <c r="AF27" s="135" t="s">
        <v>206</v>
      </c>
      <c r="AG27" s="20"/>
      <c r="AH27" s="36" t="s">
        <v>86</v>
      </c>
      <c r="AI27" s="135"/>
      <c r="AJ27" s="20"/>
      <c r="AK27" s="36" t="s">
        <v>87</v>
      </c>
      <c r="AM27" s="116">
        <f>IF(AND(ISBLANK(AG27),ISBLANK(AJ27)),1,2)</f>
        <v>1</v>
      </c>
      <c r="AS27" s="22">
        <v>3</v>
      </c>
      <c r="AT27" s="108" t="s">
        <v>349</v>
      </c>
      <c r="AZ27" s="33"/>
      <c r="BA27" s="33"/>
      <c r="BB27" s="33"/>
      <c r="BC27" s="33"/>
      <c r="BD27" s="33"/>
    </row>
    <row r="28" spans="1:56" ht="4.9000000000000004" customHeight="1" x14ac:dyDescent="0.25">
      <c r="S28" s="92"/>
      <c r="AI28" s="9"/>
      <c r="AJ28" s="9"/>
      <c r="AZ28" s="33"/>
      <c r="BA28" s="33"/>
      <c r="BB28" s="33"/>
      <c r="BC28" s="33"/>
      <c r="BD28" s="33"/>
    </row>
    <row r="29" spans="1:56" ht="14.65" customHeight="1" x14ac:dyDescent="0.25">
      <c r="E29" s="135" t="s">
        <v>214</v>
      </c>
      <c r="F29" s="19">
        <f>'Form 2D - Design'!H70</f>
        <v>0</v>
      </c>
      <c r="G29" s="36" t="s">
        <v>86</v>
      </c>
      <c r="H29" s="135"/>
      <c r="I29" s="19">
        <f>'Form 2D - Design'!K70</f>
        <v>0</v>
      </c>
      <c r="J29" s="36" t="s">
        <v>87</v>
      </c>
      <c r="M29" s="135" t="s">
        <v>215</v>
      </c>
      <c r="N29" s="194">
        <f>'Form 2D - Design'!P70</f>
        <v>0</v>
      </c>
      <c r="O29" s="194"/>
      <c r="P29" s="194"/>
      <c r="Q29" s="194"/>
      <c r="R29" s="194"/>
      <c r="S29" s="92"/>
      <c r="X29" s="135" t="s">
        <v>214</v>
      </c>
      <c r="Y29" s="20"/>
      <c r="Z29" s="36" t="s">
        <v>86</v>
      </c>
      <c r="AA29" s="135"/>
      <c r="AB29" s="20"/>
      <c r="AC29" s="36" t="s">
        <v>87</v>
      </c>
      <c r="AF29" s="135" t="s">
        <v>215</v>
      </c>
      <c r="AG29" s="140"/>
      <c r="AH29" s="140"/>
      <c r="AI29" s="140"/>
      <c r="AJ29" s="140"/>
      <c r="AK29" s="140"/>
      <c r="AM29" s="116">
        <f>IF(AND(ISBLANK(Y29),ISBLANK(AB29)),1,2)</f>
        <v>1</v>
      </c>
      <c r="AN29" s="116">
        <f>IF(ISBLANK(Y29),1,2)</f>
        <v>1</v>
      </c>
      <c r="AT29" s="128" t="s">
        <v>169</v>
      </c>
      <c r="AU29" s="104" t="s">
        <v>350</v>
      </c>
      <c r="AW29" s="111"/>
      <c r="AX29" s="111"/>
      <c r="AY29" s="111"/>
      <c r="AZ29" s="91"/>
      <c r="BA29" s="91"/>
      <c r="BB29" s="91"/>
      <c r="BC29" s="91"/>
      <c r="BD29" s="91"/>
    </row>
    <row r="30" spans="1:56" ht="4.9000000000000004" customHeight="1" x14ac:dyDescent="0.25">
      <c r="S30" s="92"/>
      <c r="AI30" s="9"/>
      <c r="AJ30" s="9"/>
      <c r="AW30" s="111"/>
      <c r="AX30" s="111"/>
      <c r="AY30" s="111"/>
      <c r="AZ30" s="91"/>
      <c r="BA30" s="91"/>
      <c r="BB30" s="91"/>
      <c r="BC30" s="91"/>
      <c r="BD30" s="91"/>
    </row>
    <row r="31" spans="1:56" ht="14.65" customHeight="1" x14ac:dyDescent="0.2">
      <c r="B31" s="85" t="s">
        <v>217</v>
      </c>
      <c r="J31" s="128" t="s">
        <v>218</v>
      </c>
      <c r="N31" s="36" t="s">
        <v>219</v>
      </c>
      <c r="S31" s="92"/>
      <c r="U31" s="85" t="s">
        <v>217</v>
      </c>
      <c r="AC31" s="128" t="s">
        <v>218</v>
      </c>
      <c r="AG31" s="36" t="s">
        <v>219</v>
      </c>
      <c r="AT31" s="128" t="s">
        <v>171</v>
      </c>
      <c r="AU31" s="108" t="s">
        <v>351</v>
      </c>
      <c r="AV31" s="104"/>
      <c r="AW31" s="104"/>
      <c r="AX31" s="104"/>
      <c r="AY31" s="104"/>
      <c r="AZ31" s="70"/>
      <c r="BA31" s="70"/>
      <c r="BB31" s="70"/>
      <c r="BC31" s="70"/>
      <c r="BD31" s="70"/>
    </row>
    <row r="32" spans="1:56" ht="14.65" customHeight="1" x14ac:dyDescent="0.2">
      <c r="H32" s="135" t="s">
        <v>222</v>
      </c>
      <c r="I32" s="177">
        <f>'Form 2D - Design'!M73</f>
        <v>0</v>
      </c>
      <c r="J32" s="182"/>
      <c r="K32" s="182"/>
      <c r="L32" s="36" t="s">
        <v>223</v>
      </c>
      <c r="N32" s="177">
        <f>'Form 2D - Design'!R73</f>
        <v>0</v>
      </c>
      <c r="O32" s="182"/>
      <c r="P32" s="182"/>
      <c r="Q32" s="36" t="s">
        <v>210</v>
      </c>
      <c r="S32" s="92"/>
      <c r="AA32" s="135" t="s">
        <v>222</v>
      </c>
      <c r="AB32" s="153"/>
      <c r="AC32" s="153"/>
      <c r="AD32" s="153"/>
      <c r="AE32" s="36" t="s">
        <v>223</v>
      </c>
      <c r="AG32" s="153"/>
      <c r="AH32" s="153"/>
      <c r="AI32" s="153"/>
      <c r="AJ32" s="36" t="s">
        <v>210</v>
      </c>
      <c r="AU32" s="112" t="s">
        <v>303</v>
      </c>
      <c r="AV32" s="108" t="s">
        <v>352</v>
      </c>
      <c r="AW32" s="104"/>
      <c r="AX32" s="104"/>
      <c r="AY32" s="104"/>
      <c r="AZ32" s="70"/>
      <c r="BA32" s="70"/>
      <c r="BB32" s="70"/>
      <c r="BC32" s="70"/>
      <c r="BD32" s="70"/>
    </row>
    <row r="33" spans="2:56" ht="14.65" customHeight="1" x14ac:dyDescent="0.2">
      <c r="H33" s="135" t="s">
        <v>225</v>
      </c>
      <c r="I33" s="177">
        <f>'Form 2D - Design'!M74</f>
        <v>0</v>
      </c>
      <c r="J33" s="182"/>
      <c r="K33" s="182"/>
      <c r="L33" s="36" t="s">
        <v>223</v>
      </c>
      <c r="N33" s="177">
        <f>'Form 2D - Design'!R74</f>
        <v>0</v>
      </c>
      <c r="O33" s="182"/>
      <c r="P33" s="182"/>
      <c r="Q33" s="36" t="s">
        <v>210</v>
      </c>
      <c r="S33" s="92"/>
      <c r="AA33" s="135" t="s">
        <v>225</v>
      </c>
      <c r="AB33" s="157"/>
      <c r="AC33" s="157"/>
      <c r="AD33" s="157"/>
      <c r="AE33" s="36" t="s">
        <v>223</v>
      </c>
      <c r="AG33" s="157"/>
      <c r="AH33" s="157"/>
      <c r="AI33" s="157"/>
      <c r="AJ33" s="36" t="s">
        <v>210</v>
      </c>
      <c r="AU33" s="112" t="s">
        <v>303</v>
      </c>
      <c r="AV33" s="108" t="s">
        <v>353</v>
      </c>
      <c r="AW33" s="61"/>
      <c r="AX33" s="61"/>
      <c r="AY33" s="61"/>
      <c r="AZ33" s="69"/>
      <c r="BA33" s="69"/>
      <c r="BB33" s="69"/>
      <c r="BC33" s="69"/>
      <c r="BD33" s="69"/>
    </row>
    <row r="34" spans="2:56" ht="14.65" customHeight="1" x14ac:dyDescent="0.25">
      <c r="H34" s="135" t="s">
        <v>227</v>
      </c>
      <c r="I34" s="177">
        <f>'Form 2D - Design'!M75</f>
        <v>0</v>
      </c>
      <c r="J34" s="182"/>
      <c r="K34" s="182"/>
      <c r="L34" s="36" t="s">
        <v>223</v>
      </c>
      <c r="N34" s="177">
        <f>'Form 2D - Design'!R75</f>
        <v>0</v>
      </c>
      <c r="O34" s="182"/>
      <c r="P34" s="182"/>
      <c r="Q34" s="36" t="s">
        <v>210</v>
      </c>
      <c r="S34" s="92"/>
      <c r="AA34" s="135" t="s">
        <v>227</v>
      </c>
      <c r="AB34" s="157"/>
      <c r="AC34" s="157"/>
      <c r="AD34" s="157"/>
      <c r="AE34" s="36" t="s">
        <v>223</v>
      </c>
      <c r="AG34" s="157"/>
      <c r="AH34" s="157"/>
      <c r="AI34" s="157"/>
      <c r="AJ34" s="36" t="s">
        <v>210</v>
      </c>
      <c r="AU34" s="112" t="s">
        <v>303</v>
      </c>
      <c r="AV34" s="36" t="s">
        <v>354</v>
      </c>
      <c r="AW34" s="61"/>
      <c r="AX34" s="61"/>
      <c r="AY34" s="61"/>
      <c r="AZ34" s="69"/>
      <c r="BA34" s="69"/>
      <c r="BB34" s="69"/>
      <c r="BC34" s="69"/>
      <c r="BD34" s="69"/>
    </row>
    <row r="35" spans="2:56" ht="4.9000000000000004" customHeight="1" x14ac:dyDescent="0.25">
      <c r="S35" s="92"/>
      <c r="AI35" s="9"/>
      <c r="AJ35" s="9"/>
    </row>
    <row r="36" spans="2:56" ht="14.65" customHeight="1" x14ac:dyDescent="0.25">
      <c r="B36" s="85" t="s">
        <v>229</v>
      </c>
      <c r="K36" s="19">
        <f>'Form 2D - Design'!AC77</f>
        <v>0</v>
      </c>
      <c r="L36" s="36" t="s">
        <v>231</v>
      </c>
      <c r="S36" s="92"/>
      <c r="U36" s="85" t="s">
        <v>229</v>
      </c>
      <c r="AD36" s="20"/>
      <c r="AE36" s="36" t="s">
        <v>231</v>
      </c>
      <c r="AM36" s="116">
        <f>IF(ISBLANK(AD36),1,2)</f>
        <v>1</v>
      </c>
      <c r="AU36" s="112" t="s">
        <v>303</v>
      </c>
      <c r="AV36" s="36" t="str">
        <f>Tables!C23</f>
        <v xml:space="preserve"> O&amp;M Agreement</v>
      </c>
    </row>
    <row r="37" spans="2:56" ht="14.65" customHeight="1" x14ac:dyDescent="0.25">
      <c r="E37" s="135" t="s">
        <v>230</v>
      </c>
      <c r="F37" s="194">
        <f>'Form 2D - Design'!M77</f>
        <v>0</v>
      </c>
      <c r="G37" s="194"/>
      <c r="H37" s="194"/>
      <c r="I37" s="194"/>
      <c r="S37" s="92"/>
      <c r="X37" s="135" t="s">
        <v>230</v>
      </c>
      <c r="Y37" s="140"/>
      <c r="Z37" s="140"/>
      <c r="AA37" s="140"/>
      <c r="AB37" s="140"/>
      <c r="AM37" s="116">
        <f>IF(ISBLANK(Y37),1,2)</f>
        <v>1</v>
      </c>
    </row>
    <row r="38" spans="2:56" ht="14.65" customHeight="1" x14ac:dyDescent="0.2">
      <c r="I38" s="36" t="s">
        <v>355</v>
      </c>
      <c r="N38" s="36" t="s">
        <v>356</v>
      </c>
      <c r="S38" s="92"/>
      <c r="AB38" s="36" t="s">
        <v>355</v>
      </c>
      <c r="AG38" s="36" t="s">
        <v>356</v>
      </c>
      <c r="AS38" s="22">
        <v>4</v>
      </c>
      <c r="AT38" s="108" t="s">
        <v>357</v>
      </c>
    </row>
    <row r="39" spans="2:56" ht="14.65" customHeight="1" x14ac:dyDescent="0.2">
      <c r="H39" s="135" t="s">
        <v>234</v>
      </c>
      <c r="I39" s="177">
        <f>'Form 2D - Design'!M78</f>
        <v>0</v>
      </c>
      <c r="J39" s="182"/>
      <c r="K39" s="182"/>
      <c r="L39" s="36" t="s">
        <v>223</v>
      </c>
      <c r="N39" s="177">
        <f>'Form 2D - Design'!W78</f>
        <v>0</v>
      </c>
      <c r="O39" s="182"/>
      <c r="P39" s="182"/>
      <c r="Q39" s="36" t="s">
        <v>210</v>
      </c>
      <c r="S39" s="92"/>
      <c r="AA39" s="135" t="s">
        <v>234</v>
      </c>
      <c r="AB39" s="153"/>
      <c r="AC39" s="153"/>
      <c r="AD39" s="153"/>
      <c r="AE39" s="36" t="s">
        <v>223</v>
      </c>
      <c r="AG39" s="153"/>
      <c r="AH39" s="153"/>
      <c r="AI39" s="153"/>
      <c r="AJ39" s="36" t="s">
        <v>210</v>
      </c>
      <c r="AT39" s="128" t="s">
        <v>169</v>
      </c>
      <c r="AU39" s="108" t="s">
        <v>358</v>
      </c>
      <c r="AV39" s="111"/>
    </row>
    <row r="40" spans="2:56" ht="14.65" customHeight="1" x14ac:dyDescent="0.2">
      <c r="H40" s="135" t="s">
        <v>238</v>
      </c>
      <c r="I40" s="180">
        <f>'Form 2D - Design'!M79</f>
        <v>0</v>
      </c>
      <c r="J40" s="181"/>
      <c r="K40" s="181"/>
      <c r="L40" s="36" t="s">
        <v>223</v>
      </c>
      <c r="N40" s="180">
        <f>'Form 2D - Design'!W79</f>
        <v>0</v>
      </c>
      <c r="O40" s="181"/>
      <c r="P40" s="181"/>
      <c r="Q40" s="36" t="s">
        <v>210</v>
      </c>
      <c r="S40" s="92"/>
      <c r="AA40" s="135" t="s">
        <v>238</v>
      </c>
      <c r="AB40" s="157"/>
      <c r="AC40" s="157"/>
      <c r="AD40" s="157"/>
      <c r="AE40" s="36" t="s">
        <v>223</v>
      </c>
      <c r="AG40" s="157"/>
      <c r="AH40" s="157"/>
      <c r="AI40" s="157"/>
      <c r="AJ40" s="36" t="s">
        <v>210</v>
      </c>
      <c r="AT40" s="128" t="s">
        <v>171</v>
      </c>
      <c r="AU40" s="108" t="s">
        <v>359</v>
      </c>
    </row>
    <row r="41" spans="2:56" ht="4.9000000000000004" customHeight="1" x14ac:dyDescent="0.25">
      <c r="S41" s="92"/>
      <c r="AI41" s="9"/>
      <c r="AJ41" s="9"/>
    </row>
    <row r="42" spans="2:56" ht="14.65" customHeight="1" x14ac:dyDescent="0.2">
      <c r="B42" s="85" t="s">
        <v>240</v>
      </c>
      <c r="K42" s="19">
        <f>'Form 2D - Design'!AC81</f>
        <v>0</v>
      </c>
      <c r="L42" s="36" t="s">
        <v>241</v>
      </c>
      <c r="S42" s="92"/>
      <c r="U42" s="85" t="s">
        <v>240</v>
      </c>
      <c r="AD42" s="20"/>
      <c r="AE42" s="36" t="s">
        <v>241</v>
      </c>
      <c r="AK42" s="1"/>
      <c r="AM42" s="116">
        <f>IF(ISBLANK(AD42),1,2)</f>
        <v>1</v>
      </c>
      <c r="AT42" s="128" t="s">
        <v>176</v>
      </c>
      <c r="AU42" s="108" t="s">
        <v>360</v>
      </c>
    </row>
    <row r="43" spans="2:56" ht="4.9000000000000004" customHeight="1" x14ac:dyDescent="0.25">
      <c r="S43" s="92"/>
    </row>
    <row r="44" spans="2:56" ht="14.65" customHeight="1" x14ac:dyDescent="0.2">
      <c r="E44" s="135" t="s">
        <v>230</v>
      </c>
      <c r="F44" s="194">
        <f>'Form 2D - Design'!M81</f>
        <v>0</v>
      </c>
      <c r="G44" s="194"/>
      <c r="H44" s="194"/>
      <c r="I44" s="194"/>
      <c r="N44" s="135" t="s">
        <v>235</v>
      </c>
      <c r="O44" s="177">
        <f>'Form 2D - Design'!M82</f>
        <v>0</v>
      </c>
      <c r="P44" s="177"/>
      <c r="Q44" s="177"/>
      <c r="R44" s="36" t="s">
        <v>223</v>
      </c>
      <c r="S44" s="92"/>
      <c r="X44" s="135" t="s">
        <v>230</v>
      </c>
      <c r="Y44" s="140"/>
      <c r="Z44" s="140"/>
      <c r="AA44" s="140"/>
      <c r="AB44" s="140"/>
      <c r="AF44" s="135" t="s">
        <v>235</v>
      </c>
      <c r="AG44" s="153"/>
      <c r="AH44" s="153"/>
      <c r="AI44" s="153"/>
      <c r="AJ44" s="36" t="s">
        <v>223</v>
      </c>
      <c r="AM44" s="116">
        <f>IF(ISBLANK(Y44),1,2)</f>
        <v>1</v>
      </c>
      <c r="AS44" s="36"/>
      <c r="AT44" s="128" t="s">
        <v>178</v>
      </c>
      <c r="AU44" s="108" t="s">
        <v>361</v>
      </c>
    </row>
    <row r="45" spans="2:56" ht="14.65" customHeight="1" x14ac:dyDescent="0.25">
      <c r="E45" s="135"/>
      <c r="N45" s="135" t="s">
        <v>242</v>
      </c>
      <c r="O45" s="198">
        <f>'Form 2D - Design'!W82</f>
        <v>0</v>
      </c>
      <c r="P45" s="198"/>
      <c r="Q45" s="198"/>
      <c r="R45" s="36" t="s">
        <v>243</v>
      </c>
      <c r="S45" s="92"/>
      <c r="AF45" s="135" t="s">
        <v>242</v>
      </c>
      <c r="AG45" s="160"/>
      <c r="AH45" s="160"/>
      <c r="AI45" s="160"/>
      <c r="AJ45" s="36" t="s">
        <v>243</v>
      </c>
      <c r="AT45" s="128" t="s">
        <v>180</v>
      </c>
      <c r="AU45" s="36" t="s">
        <v>362</v>
      </c>
    </row>
    <row r="46" spans="2:56" ht="4.9000000000000004" customHeight="1" x14ac:dyDescent="0.25">
      <c r="S46" s="92"/>
      <c r="AS46" s="36"/>
    </row>
    <row r="47" spans="2:56" ht="14.65" customHeight="1" x14ac:dyDescent="0.25">
      <c r="B47" s="85" t="s">
        <v>244</v>
      </c>
      <c r="K47" s="19">
        <f>'Form 2D - Design'!AC84</f>
        <v>0</v>
      </c>
      <c r="L47" s="36" t="s">
        <v>363</v>
      </c>
      <c r="S47" s="92"/>
      <c r="U47" s="85" t="s">
        <v>244</v>
      </c>
      <c r="AD47" s="20"/>
      <c r="AE47" s="36" t="s">
        <v>363</v>
      </c>
      <c r="AM47" s="116">
        <f>IF(ISBLANK(AD47),1,2)</f>
        <v>1</v>
      </c>
      <c r="AS47" s="36"/>
      <c r="AT47" s="128"/>
    </row>
    <row r="48" spans="2:56" ht="4.9000000000000004" customHeight="1" x14ac:dyDescent="0.25">
      <c r="B48" s="85"/>
      <c r="M48" s="135"/>
      <c r="N48" s="128"/>
      <c r="P48" s="135"/>
      <c r="Q48" s="128"/>
      <c r="S48" s="92"/>
      <c r="U48" s="85"/>
      <c r="AS48" s="36"/>
    </row>
    <row r="49" spans="2:47" ht="14.65" customHeight="1" x14ac:dyDescent="0.2">
      <c r="B49" s="85"/>
      <c r="M49" s="135" t="s">
        <v>251</v>
      </c>
      <c r="N49" s="19">
        <f>'Form 2D - Design'!AE88</f>
        <v>0</v>
      </c>
      <c r="O49" s="36" t="s">
        <v>86</v>
      </c>
      <c r="P49" s="135"/>
      <c r="Q49" s="19">
        <f>'Form 2D - Design'!AH88</f>
        <v>0</v>
      </c>
      <c r="R49" s="36" t="s">
        <v>87</v>
      </c>
      <c r="S49" s="92"/>
      <c r="U49" s="85"/>
      <c r="AF49" s="135" t="s">
        <v>251</v>
      </c>
      <c r="AG49" s="20"/>
      <c r="AH49" s="36" t="s">
        <v>86</v>
      </c>
      <c r="AI49" s="135"/>
      <c r="AJ49" s="20"/>
      <c r="AK49" s="36" t="s">
        <v>87</v>
      </c>
      <c r="AM49" s="116">
        <f>IF(AND(ISBLANK(AG49),ISBLANK(AJ49)),1,2)</f>
        <v>1</v>
      </c>
      <c r="AS49" s="22">
        <v>5</v>
      </c>
      <c r="AT49" s="108" t="str">
        <f>"Form 3D – Bioretention Area As-built Certification Form shall be approved by the "&amp;Tables!C22&amp;" prior to:"</f>
        <v>Form 3D – Bioretention Area As-built Certification Form shall be approved by the City prior to:</v>
      </c>
    </row>
    <row r="50" spans="2:47" ht="4.9000000000000004" customHeight="1" x14ac:dyDescent="0.25">
      <c r="B50" s="85"/>
      <c r="M50" s="135"/>
      <c r="N50" s="128"/>
      <c r="P50" s="135"/>
      <c r="Q50" s="90"/>
      <c r="S50" s="92"/>
      <c r="U50" s="85"/>
      <c r="AF50" s="135"/>
      <c r="AG50" s="128"/>
      <c r="AI50" s="135"/>
      <c r="AJ50" s="90"/>
      <c r="AS50" s="36"/>
    </row>
    <row r="51" spans="2:47" ht="14.65" customHeight="1" x14ac:dyDescent="0.2">
      <c r="E51" s="135" t="s">
        <v>230</v>
      </c>
      <c r="F51" s="194">
        <f>'Form 2D - Design'!M84</f>
        <v>0</v>
      </c>
      <c r="G51" s="194"/>
      <c r="H51" s="194"/>
      <c r="I51" s="194"/>
      <c r="N51" s="135" t="s">
        <v>245</v>
      </c>
      <c r="O51" s="194">
        <f>'Form 2D - Design'!W84</f>
        <v>0</v>
      </c>
      <c r="P51" s="194"/>
      <c r="Q51" s="194"/>
      <c r="S51" s="92"/>
      <c r="X51" s="135" t="s">
        <v>230</v>
      </c>
      <c r="Y51" s="140"/>
      <c r="Z51" s="140"/>
      <c r="AA51" s="140"/>
      <c r="AB51" s="140"/>
      <c r="AG51" s="135" t="s">
        <v>245</v>
      </c>
      <c r="AH51" s="140"/>
      <c r="AI51" s="140"/>
      <c r="AJ51" s="140"/>
      <c r="AM51" s="116">
        <f>IF(ISBLANK(Y51),1,2)</f>
        <v>1</v>
      </c>
      <c r="AT51" s="128" t="s">
        <v>169</v>
      </c>
      <c r="AU51" s="108" t="s">
        <v>364</v>
      </c>
    </row>
    <row r="52" spans="2:47" ht="14.65" customHeight="1" x14ac:dyDescent="0.2">
      <c r="E52" s="135" t="s">
        <v>235</v>
      </c>
      <c r="F52" s="180">
        <f>'Form 2D - Design'!M86</f>
        <v>0</v>
      </c>
      <c r="G52" s="180"/>
      <c r="H52" s="180"/>
      <c r="I52" s="36" t="s">
        <v>223</v>
      </c>
      <c r="S52" s="92"/>
      <c r="X52" s="135" t="s">
        <v>235</v>
      </c>
      <c r="Y52" s="157"/>
      <c r="Z52" s="157"/>
      <c r="AA52" s="157"/>
      <c r="AB52" s="36" t="s">
        <v>223</v>
      </c>
      <c r="AM52" s="116">
        <f>IF(ISBLANK(Y52),1,2)</f>
        <v>1</v>
      </c>
      <c r="AT52" s="128" t="s">
        <v>171</v>
      </c>
      <c r="AU52" s="108" t="s">
        <v>365</v>
      </c>
    </row>
    <row r="53" spans="2:47" ht="14.65" customHeight="1" x14ac:dyDescent="0.25">
      <c r="E53" s="135" t="s">
        <v>247</v>
      </c>
      <c r="F53" s="180">
        <f>'Form 2D - Design'!W86</f>
        <v>0</v>
      </c>
      <c r="G53" s="180"/>
      <c r="H53" s="180"/>
      <c r="I53" s="36" t="s">
        <v>210</v>
      </c>
      <c r="N53" s="135" t="s">
        <v>248</v>
      </c>
      <c r="O53" s="177">
        <f>'Form 2D - Design'!AF86</f>
        <v>0</v>
      </c>
      <c r="P53" s="177"/>
      <c r="Q53" s="177"/>
      <c r="R53" s="36" t="s">
        <v>210</v>
      </c>
      <c r="S53" s="92"/>
      <c r="X53" s="135" t="s">
        <v>247</v>
      </c>
      <c r="Y53" s="157"/>
      <c r="Z53" s="157"/>
      <c r="AA53" s="157"/>
      <c r="AB53" s="36" t="s">
        <v>210</v>
      </c>
      <c r="AG53" s="135" t="s">
        <v>248</v>
      </c>
      <c r="AH53" s="153"/>
      <c r="AI53" s="153"/>
      <c r="AJ53" s="153"/>
      <c r="AK53" s="36" t="s">
        <v>210</v>
      </c>
      <c r="AM53" s="116">
        <f>IF(AND(ISBLANK(Y53),ISBLANK(AH53)),1,2)</f>
        <v>1</v>
      </c>
    </row>
    <row r="54" spans="2:47" ht="14.65" customHeight="1" x14ac:dyDescent="0.25">
      <c r="E54" s="135" t="s">
        <v>249</v>
      </c>
      <c r="F54" s="180">
        <f>'Form 2D - Design'!M88</f>
        <v>0</v>
      </c>
      <c r="G54" s="180"/>
      <c r="H54" s="180"/>
      <c r="I54" s="36" t="s">
        <v>210</v>
      </c>
      <c r="N54" s="135" t="s">
        <v>250</v>
      </c>
      <c r="O54" s="180">
        <f>'Form 2D - Design'!W88</f>
        <v>0</v>
      </c>
      <c r="P54" s="180"/>
      <c r="Q54" s="180"/>
      <c r="R54" s="36" t="s">
        <v>210</v>
      </c>
      <c r="S54" s="92"/>
      <c r="X54" s="135" t="s">
        <v>249</v>
      </c>
      <c r="Y54" s="157"/>
      <c r="Z54" s="157"/>
      <c r="AA54" s="157"/>
      <c r="AB54" s="36" t="s">
        <v>210</v>
      </c>
      <c r="AG54" s="135" t="s">
        <v>250</v>
      </c>
      <c r="AH54" s="157"/>
      <c r="AI54" s="157"/>
      <c r="AJ54" s="157"/>
      <c r="AK54" s="36" t="s">
        <v>210</v>
      </c>
      <c r="AS54" s="36"/>
    </row>
    <row r="55" spans="2:47" ht="4.9000000000000004" customHeight="1" x14ac:dyDescent="0.25">
      <c r="S55" s="92"/>
      <c r="AS55" s="36"/>
    </row>
    <row r="56" spans="2:47" ht="14.65" customHeight="1" x14ac:dyDescent="0.25">
      <c r="B56" s="85" t="s">
        <v>252</v>
      </c>
      <c r="E56" s="135"/>
      <c r="F56" s="135"/>
      <c r="G56" s="135"/>
      <c r="H56" s="135"/>
      <c r="I56" s="135"/>
      <c r="J56" s="135"/>
      <c r="S56" s="92"/>
      <c r="U56" s="85" t="s">
        <v>252</v>
      </c>
      <c r="X56" s="135"/>
      <c r="Y56" s="135"/>
      <c r="Z56" s="135"/>
      <c r="AA56" s="135"/>
      <c r="AB56" s="135"/>
      <c r="AC56" s="135"/>
    </row>
    <row r="57" spans="2:47" ht="14.65" customHeight="1" x14ac:dyDescent="0.25">
      <c r="E57" s="135" t="s">
        <v>230</v>
      </c>
      <c r="F57" s="194">
        <f>'Form 2D - Design'!M90</f>
        <v>0</v>
      </c>
      <c r="G57" s="194"/>
      <c r="H57" s="194"/>
      <c r="I57" s="194"/>
      <c r="N57" s="135" t="s">
        <v>245</v>
      </c>
      <c r="O57" s="194">
        <f>'Form 2D - Design'!W90</f>
        <v>0</v>
      </c>
      <c r="P57" s="194"/>
      <c r="Q57" s="194"/>
      <c r="S57" s="92"/>
      <c r="X57" s="135" t="s">
        <v>230</v>
      </c>
      <c r="Y57" s="140"/>
      <c r="Z57" s="140"/>
      <c r="AA57" s="140"/>
      <c r="AB57" s="140"/>
      <c r="AG57" s="135" t="s">
        <v>245</v>
      </c>
      <c r="AH57" s="179"/>
      <c r="AI57" s="179"/>
      <c r="AJ57" s="179"/>
    </row>
    <row r="58" spans="2:47" ht="14.65" customHeight="1" x14ac:dyDescent="0.25">
      <c r="E58" s="135" t="s">
        <v>235</v>
      </c>
      <c r="F58" s="180">
        <f>'Form 2D - Design'!M91</f>
        <v>0</v>
      </c>
      <c r="G58" s="180"/>
      <c r="H58" s="180"/>
      <c r="I58" s="36" t="s">
        <v>223</v>
      </c>
      <c r="N58" s="135" t="s">
        <v>253</v>
      </c>
      <c r="O58" s="180">
        <f>'Form 2D - Design'!AF90</f>
        <v>0</v>
      </c>
      <c r="P58" s="180"/>
      <c r="Q58" s="180"/>
      <c r="R58" s="36" t="s">
        <v>210</v>
      </c>
      <c r="S58" s="92"/>
      <c r="X58" s="135" t="s">
        <v>235</v>
      </c>
      <c r="Y58" s="157"/>
      <c r="Z58" s="157"/>
      <c r="AA58" s="157"/>
      <c r="AB58" s="36" t="s">
        <v>223</v>
      </c>
      <c r="AG58" s="135" t="s">
        <v>253</v>
      </c>
      <c r="AH58" s="157"/>
      <c r="AI58" s="157"/>
      <c r="AJ58" s="157"/>
      <c r="AK58" s="36" t="s">
        <v>210</v>
      </c>
      <c r="AM58" s="116">
        <f>IF(ISBLANK(Y58),1,2)</f>
        <v>1</v>
      </c>
    </row>
    <row r="59" spans="2:47" ht="14.65" customHeight="1" x14ac:dyDescent="0.25">
      <c r="E59" s="135" t="s">
        <v>247</v>
      </c>
      <c r="F59" s="180">
        <f>'Form 2D - Design'!W91</f>
        <v>0</v>
      </c>
      <c r="G59" s="180"/>
      <c r="H59" s="180"/>
      <c r="I59" s="36" t="s">
        <v>210</v>
      </c>
      <c r="N59" s="135" t="s">
        <v>248</v>
      </c>
      <c r="O59" s="177">
        <f>'Form 2D - Design'!AF91</f>
        <v>0</v>
      </c>
      <c r="P59" s="177"/>
      <c r="Q59" s="177"/>
      <c r="R59" s="36" t="s">
        <v>210</v>
      </c>
      <c r="S59" s="92"/>
      <c r="X59" s="135" t="s">
        <v>247</v>
      </c>
      <c r="Y59" s="157"/>
      <c r="Z59" s="157"/>
      <c r="AA59" s="157"/>
      <c r="AB59" s="36" t="s">
        <v>210</v>
      </c>
      <c r="AG59" s="135" t="s">
        <v>248</v>
      </c>
      <c r="AH59" s="153"/>
      <c r="AI59" s="153"/>
      <c r="AJ59" s="153"/>
      <c r="AK59" s="36" t="s">
        <v>210</v>
      </c>
      <c r="AM59" s="116">
        <f>IF(AND(ISBLANK(Y59),ISBLANK(AH59)),1,2)</f>
        <v>1</v>
      </c>
    </row>
    <row r="60" spans="2:47" ht="4.9000000000000004" customHeight="1" x14ac:dyDescent="0.25">
      <c r="S60" s="92"/>
      <c r="AS60" s="36"/>
    </row>
    <row r="61" spans="2:47" ht="15" customHeight="1" x14ac:dyDescent="0.25">
      <c r="AK61" s="37"/>
      <c r="AS61" s="36"/>
    </row>
    <row r="62" spans="2:47" ht="15" customHeight="1" x14ac:dyDescent="0.25">
      <c r="B62" s="138">
        <f>Tables!$C$13</f>
        <v>45031</v>
      </c>
      <c r="C62" s="138"/>
      <c r="D62" s="138"/>
      <c r="E62" s="138"/>
      <c r="F62" s="138"/>
      <c r="G62" s="138"/>
      <c r="H62" s="138"/>
      <c r="R62" s="139" t="s">
        <v>366</v>
      </c>
      <c r="S62" s="139"/>
      <c r="T62" s="139"/>
      <c r="U62" s="139"/>
      <c r="AK62" s="37"/>
      <c r="AS62" s="36"/>
    </row>
    <row r="63" spans="2:47" ht="15" customHeight="1" x14ac:dyDescent="0.25">
      <c r="C63" s="135" t="s">
        <v>194</v>
      </c>
      <c r="D63" s="165">
        <f>IF(ISBLANK($E$17),"",$E$17)</f>
        <v>0</v>
      </c>
      <c r="E63" s="165"/>
      <c r="F63" s="165"/>
      <c r="G63" s="165"/>
      <c r="H63" s="165"/>
      <c r="I63" s="165"/>
      <c r="J63" s="165"/>
      <c r="K63" s="165"/>
      <c r="L63" s="165"/>
      <c r="M63" s="165"/>
      <c r="N63" s="165"/>
      <c r="O63" s="165"/>
      <c r="P63" s="165"/>
      <c r="Q63" s="165"/>
      <c r="R63" s="165"/>
      <c r="S63" s="165"/>
      <c r="T63" s="165"/>
      <c r="U63" s="165"/>
      <c r="V63" s="165"/>
      <c r="W63" s="165"/>
      <c r="X63" s="165"/>
      <c r="Y63" s="165"/>
      <c r="Z63" s="165"/>
      <c r="AA63" s="42"/>
      <c r="AB63" s="42"/>
      <c r="AC63" s="42"/>
      <c r="AF63" s="135" t="s">
        <v>102</v>
      </c>
      <c r="AG63" s="170">
        <f>AF17</f>
        <v>0</v>
      </c>
      <c r="AH63" s="170"/>
      <c r="AI63" s="170"/>
      <c r="AJ63" s="170"/>
      <c r="AK63" s="170"/>
      <c r="AS63" s="36"/>
    </row>
    <row r="64" spans="2:47" ht="15" customHeight="1" x14ac:dyDescent="0.25">
      <c r="H64" s="43"/>
      <c r="I64" s="43"/>
      <c r="J64" s="135"/>
      <c r="K64" s="135"/>
      <c r="L64" s="135"/>
      <c r="M64" s="43"/>
      <c r="N64" s="42"/>
      <c r="O64" s="42"/>
      <c r="P64" s="42"/>
      <c r="Q64" s="42"/>
      <c r="R64" s="42"/>
      <c r="S64" s="42"/>
      <c r="T64" s="42"/>
      <c r="U64" s="42"/>
      <c r="V64" s="42"/>
      <c r="W64" s="42"/>
      <c r="X64" s="42"/>
      <c r="Y64" s="42"/>
      <c r="Z64" s="42"/>
      <c r="AA64" s="42"/>
      <c r="AB64" s="42"/>
      <c r="AC64" s="42"/>
      <c r="AF64" s="135" t="s">
        <v>124</v>
      </c>
      <c r="AG64" s="187">
        <f>IF(ISBLANK($AF$18),"",$AF$18)</f>
        <v>0</v>
      </c>
      <c r="AH64" s="187"/>
      <c r="AI64" s="187"/>
      <c r="AJ64" s="187"/>
      <c r="AK64" s="187"/>
      <c r="AS64" s="36"/>
    </row>
    <row r="65" spans="1:45" ht="15" customHeight="1" x14ac:dyDescent="0.25">
      <c r="B65" s="1" t="s">
        <v>345</v>
      </c>
      <c r="H65" s="43"/>
      <c r="I65" s="43"/>
      <c r="J65" s="135"/>
      <c r="K65" s="135"/>
      <c r="L65" s="135"/>
      <c r="M65" s="43"/>
      <c r="N65" s="42"/>
      <c r="O65" s="42"/>
      <c r="P65" s="42"/>
      <c r="Q65" s="42"/>
      <c r="R65" s="42"/>
      <c r="S65" s="92"/>
      <c r="U65" s="1" t="s">
        <v>346</v>
      </c>
      <c r="V65" s="1"/>
      <c r="W65" s="1"/>
      <c r="X65" s="1"/>
      <c r="Y65" s="1"/>
      <c r="Z65" s="1"/>
      <c r="AA65" s="1"/>
      <c r="AB65" s="1"/>
      <c r="AC65" s="1"/>
      <c r="AD65" s="1"/>
      <c r="AE65" s="1"/>
      <c r="AF65" s="1"/>
      <c r="AG65" s="1"/>
      <c r="AH65" s="1"/>
      <c r="AI65" s="1"/>
      <c r="AJ65" s="1"/>
      <c r="AK65" s="1"/>
      <c r="AL65" s="1"/>
      <c r="AS65" s="36"/>
    </row>
    <row r="66" spans="1:45" ht="15" customHeight="1" x14ac:dyDescent="0.25">
      <c r="B66" s="85" t="s">
        <v>367</v>
      </c>
      <c r="J66" s="36" t="s">
        <v>218</v>
      </c>
      <c r="O66" s="36" t="s">
        <v>367</v>
      </c>
      <c r="S66" s="92"/>
      <c r="U66" s="85" t="s">
        <v>367</v>
      </c>
      <c r="AC66" s="36" t="s">
        <v>218</v>
      </c>
      <c r="AH66" s="36" t="s">
        <v>367</v>
      </c>
      <c r="AS66" s="36"/>
    </row>
    <row r="67" spans="1:45" ht="15" customHeight="1" x14ac:dyDescent="0.25">
      <c r="I67" s="135" t="s">
        <v>368</v>
      </c>
      <c r="J67" s="177">
        <f>'Form 2D - Design'!M93</f>
        <v>0</v>
      </c>
      <c r="K67" s="182"/>
      <c r="L67" s="182"/>
      <c r="M67" s="36" t="s">
        <v>223</v>
      </c>
      <c r="O67" s="177">
        <f>'Form 2D - Design'!W93</f>
        <v>0</v>
      </c>
      <c r="P67" s="182"/>
      <c r="Q67" s="182"/>
      <c r="R67" s="36" t="s">
        <v>257</v>
      </c>
      <c r="S67" s="92"/>
      <c r="AB67" s="135" t="s">
        <v>368</v>
      </c>
      <c r="AC67" s="153"/>
      <c r="AD67" s="153"/>
      <c r="AE67" s="153"/>
      <c r="AF67" s="36" t="s">
        <v>223</v>
      </c>
      <c r="AH67" s="153"/>
      <c r="AI67" s="153"/>
      <c r="AJ67" s="153"/>
      <c r="AK67" s="36" t="s">
        <v>257</v>
      </c>
      <c r="AS67" s="36"/>
    </row>
    <row r="68" spans="1:45" ht="15" customHeight="1" x14ac:dyDescent="0.25">
      <c r="I68" s="135" t="s">
        <v>369</v>
      </c>
      <c r="J68" s="180">
        <f>'Form 2D - Design'!M95</f>
        <v>0</v>
      </c>
      <c r="K68" s="181"/>
      <c r="L68" s="181"/>
      <c r="M68" s="36" t="s">
        <v>223</v>
      </c>
      <c r="O68" s="180">
        <f>'Form 2D - Design'!W95</f>
        <v>0</v>
      </c>
      <c r="P68" s="181"/>
      <c r="Q68" s="181"/>
      <c r="R68" s="36" t="s">
        <v>257</v>
      </c>
      <c r="S68" s="92"/>
      <c r="AB68" s="135" t="s">
        <v>369</v>
      </c>
      <c r="AC68" s="157"/>
      <c r="AD68" s="157"/>
      <c r="AE68" s="157"/>
      <c r="AF68" s="36" t="s">
        <v>223</v>
      </c>
      <c r="AH68" s="157"/>
      <c r="AI68" s="157"/>
      <c r="AJ68" s="157"/>
      <c r="AK68" s="36" t="s">
        <v>257</v>
      </c>
      <c r="AS68" s="36"/>
    </row>
    <row r="69" spans="1:45" ht="4.9000000000000004" customHeight="1" x14ac:dyDescent="0.25">
      <c r="B69" s="135"/>
      <c r="C69" s="135"/>
      <c r="D69" s="135"/>
      <c r="E69" s="135"/>
      <c r="F69" s="135"/>
      <c r="G69" s="135"/>
      <c r="J69" s="37"/>
      <c r="K69" s="37"/>
      <c r="L69" s="37"/>
      <c r="N69" s="37"/>
      <c r="O69" s="37"/>
      <c r="P69" s="37"/>
      <c r="R69" s="37"/>
      <c r="S69" s="37"/>
      <c r="T69" s="37"/>
      <c r="AA69" s="37"/>
      <c r="AB69" s="37"/>
      <c r="AC69" s="37"/>
      <c r="AE69" s="37"/>
      <c r="AF69" s="37"/>
      <c r="AG69" s="37"/>
      <c r="AI69" s="37"/>
      <c r="AJ69" s="37"/>
      <c r="AK69" s="37"/>
      <c r="AS69" s="36"/>
    </row>
    <row r="70" spans="1:45" ht="15" customHeight="1" x14ac:dyDescent="0.25">
      <c r="A70" s="199" t="s">
        <v>263</v>
      </c>
      <c r="B70" s="199"/>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18"/>
      <c r="AO70" s="80" t="s">
        <v>370</v>
      </c>
      <c r="AP70" s="116">
        <f>IF(AND(ISBLANK(Z72),ISBLANK(AC72)),1,IF(LEN(Z72)&gt;0,1,0))</f>
        <v>1</v>
      </c>
      <c r="AS70" s="36"/>
    </row>
    <row r="71" spans="1:45" ht="4.9000000000000004" customHeight="1"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18"/>
      <c r="AN71" s="118"/>
      <c r="AS71" s="36"/>
    </row>
    <row r="72" spans="1:45" ht="15" customHeight="1" x14ac:dyDescent="0.25">
      <c r="B72" s="1" t="s">
        <v>345</v>
      </c>
      <c r="C72" s="1"/>
      <c r="D72" s="1"/>
      <c r="E72" s="1"/>
      <c r="F72" s="19">
        <f>'Form 2D - Design'!K97</f>
        <v>0</v>
      </c>
      <c r="G72" s="36" t="s">
        <v>86</v>
      </c>
      <c r="I72" s="19">
        <f>'Form 2D - Design'!N97</f>
        <v>0</v>
      </c>
      <c r="J72" s="36" t="s">
        <v>87</v>
      </c>
      <c r="K72" s="1"/>
      <c r="L72" s="1"/>
      <c r="M72" s="1"/>
      <c r="N72" s="1"/>
      <c r="O72" s="1"/>
      <c r="P72" s="1"/>
      <c r="Q72" s="1"/>
      <c r="R72" s="1"/>
      <c r="S72" s="1"/>
      <c r="T72" s="92"/>
      <c r="V72" s="1" t="s">
        <v>346</v>
      </c>
      <c r="W72" s="1"/>
      <c r="X72" s="1"/>
      <c r="Y72" s="1"/>
      <c r="Z72" s="20"/>
      <c r="AA72" s="36" t="s">
        <v>86</v>
      </c>
      <c r="AC72" s="20"/>
      <c r="AD72" s="36" t="s">
        <v>87</v>
      </c>
      <c r="AE72" s="1"/>
      <c r="AF72" s="1"/>
      <c r="AG72" s="1"/>
      <c r="AH72" s="1"/>
      <c r="AI72" s="62"/>
      <c r="AJ72" s="62"/>
      <c r="AM72" s="116">
        <f>IF(AND(ISBLANK(Z72),ISBLANK(AC72)),1,2)</f>
        <v>1</v>
      </c>
      <c r="AN72" s="116">
        <f>IF(ISBLANK(AC72),1,2)</f>
        <v>1</v>
      </c>
      <c r="AO72" s="80" t="s">
        <v>371</v>
      </c>
      <c r="AP72" s="116">
        <f>SUM(AN73:AN75,AP73:AP75)</f>
        <v>1</v>
      </c>
      <c r="AQ72" s="116">
        <f>IF(ISBLANK(Z72),1,2)</f>
        <v>1</v>
      </c>
      <c r="AS72" s="36"/>
    </row>
    <row r="73" spans="1:45" ht="15" customHeight="1" x14ac:dyDescent="0.25">
      <c r="C73" s="135"/>
      <c r="D73" s="135" t="s">
        <v>372</v>
      </c>
      <c r="E73" s="165">
        <f>'Form 2D - Design'!F99</f>
        <v>0</v>
      </c>
      <c r="F73" s="165"/>
      <c r="G73" s="165"/>
      <c r="H73" s="165"/>
      <c r="N73" s="135" t="s">
        <v>373</v>
      </c>
      <c r="O73" s="165">
        <f>'Form 2D - Design'!O99</f>
        <v>0</v>
      </c>
      <c r="P73" s="165"/>
      <c r="Q73" s="165"/>
      <c r="R73" s="165"/>
      <c r="T73" s="92"/>
      <c r="X73" s="135" t="s">
        <v>372</v>
      </c>
      <c r="Y73" s="140"/>
      <c r="Z73" s="140"/>
      <c r="AA73" s="140"/>
      <c r="AB73" s="140"/>
      <c r="AG73" s="135" t="s">
        <v>373</v>
      </c>
      <c r="AH73" s="140"/>
      <c r="AI73" s="140"/>
      <c r="AJ73" s="140"/>
      <c r="AK73" s="140"/>
      <c r="AM73" s="80" t="s">
        <v>0</v>
      </c>
      <c r="AN73" s="116">
        <f>IF(ISBLANK(Y73),0,1)</f>
        <v>0</v>
      </c>
      <c r="AO73" s="80" t="s">
        <v>1</v>
      </c>
      <c r="AP73" s="116">
        <f>IF(ISBLANK(AH73),0,1)</f>
        <v>0</v>
      </c>
      <c r="AS73" s="36"/>
    </row>
    <row r="74" spans="1:45" ht="15" customHeight="1" x14ac:dyDescent="0.25">
      <c r="C74" s="135"/>
      <c r="D74" s="135" t="s">
        <v>374</v>
      </c>
      <c r="E74" s="195">
        <f>'Form 2D - Design'!F100</f>
        <v>0</v>
      </c>
      <c r="F74" s="195"/>
      <c r="G74" s="195"/>
      <c r="H74" s="36" t="s">
        <v>210</v>
      </c>
      <c r="N74" s="135" t="s">
        <v>375</v>
      </c>
      <c r="O74" s="195">
        <f>'Form 2D - Design'!O100</f>
        <v>0</v>
      </c>
      <c r="P74" s="195"/>
      <c r="Q74" s="195"/>
      <c r="R74" s="36" t="s">
        <v>210</v>
      </c>
      <c r="T74" s="92"/>
      <c r="X74" s="135" t="s">
        <v>374</v>
      </c>
      <c r="Y74" s="157"/>
      <c r="Z74" s="157"/>
      <c r="AA74" s="157"/>
      <c r="AB74" s="36" t="s">
        <v>210</v>
      </c>
      <c r="AG74" s="135" t="s">
        <v>375</v>
      </c>
      <c r="AH74" s="157"/>
      <c r="AI74" s="157"/>
      <c r="AJ74" s="157"/>
      <c r="AK74" s="36" t="s">
        <v>210</v>
      </c>
      <c r="AM74" s="80" t="s">
        <v>269</v>
      </c>
      <c r="AN74" s="116">
        <f>IF(ISBLANK(Y74),0,1)</f>
        <v>0</v>
      </c>
      <c r="AO74" s="80" t="s">
        <v>270</v>
      </c>
      <c r="AP74" s="116">
        <f>IF(ISBLANK(AH74),0,1)</f>
        <v>0</v>
      </c>
      <c r="AS74" s="36"/>
    </row>
    <row r="75" spans="1:45" ht="15" customHeight="1" x14ac:dyDescent="0.25">
      <c r="C75" s="135"/>
      <c r="D75" s="135" t="s">
        <v>376</v>
      </c>
      <c r="E75" s="195">
        <f>'Form 2D - Design'!W100</f>
        <v>0</v>
      </c>
      <c r="F75" s="195"/>
      <c r="G75" s="195"/>
      <c r="H75" s="36" t="s">
        <v>210</v>
      </c>
      <c r="N75" s="135" t="s">
        <v>268</v>
      </c>
      <c r="O75" s="195">
        <f>'Form 2D - Design'!AF100</f>
        <v>0</v>
      </c>
      <c r="P75" s="195"/>
      <c r="Q75" s="195"/>
      <c r="R75" s="36" t="s">
        <v>210</v>
      </c>
      <c r="T75" s="92"/>
      <c r="X75" s="135" t="s">
        <v>376</v>
      </c>
      <c r="Y75" s="157">
        <v>100</v>
      </c>
      <c r="Z75" s="157"/>
      <c r="AA75" s="157"/>
      <c r="AB75" s="36" t="s">
        <v>210</v>
      </c>
      <c r="AG75" s="135" t="s">
        <v>268</v>
      </c>
      <c r="AH75" s="157"/>
      <c r="AI75" s="157"/>
      <c r="AJ75" s="157"/>
      <c r="AK75" s="36" t="s">
        <v>210</v>
      </c>
      <c r="AM75" s="80" t="s">
        <v>272</v>
      </c>
      <c r="AN75" s="116">
        <f>IF(ISBLANK(Y75),0,1)</f>
        <v>1</v>
      </c>
      <c r="AO75" s="80" t="s">
        <v>273</v>
      </c>
      <c r="AP75" s="116">
        <f>IF(ISBLANK(AH75),0,1)</f>
        <v>0</v>
      </c>
      <c r="AS75" s="36"/>
    </row>
    <row r="76" spans="1:45" ht="4.9000000000000004" customHeight="1" x14ac:dyDescent="0.25">
      <c r="B76" s="135"/>
      <c r="C76" s="135"/>
      <c r="D76" s="135"/>
      <c r="E76" s="135"/>
      <c r="F76" s="135"/>
      <c r="G76" s="135"/>
      <c r="H76" s="37"/>
      <c r="M76" s="135"/>
      <c r="N76" s="37"/>
      <c r="O76" s="37"/>
      <c r="P76" s="37"/>
      <c r="U76" s="135"/>
      <c r="V76" s="135"/>
      <c r="W76" s="37"/>
      <c r="X76" s="37"/>
      <c r="Y76" s="37"/>
      <c r="AD76" s="135"/>
      <c r="AE76" s="37"/>
      <c r="AF76" s="37"/>
      <c r="AG76" s="37"/>
      <c r="AM76" s="80"/>
      <c r="AO76" s="80"/>
      <c r="AS76" s="36"/>
    </row>
    <row r="77" spans="1:45" s="3" customFormat="1" ht="15" customHeight="1" x14ac:dyDescent="0.25">
      <c r="A77" s="202" t="s">
        <v>284</v>
      </c>
      <c r="B77" s="202"/>
      <c r="C77" s="202"/>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124"/>
      <c r="AN77" s="118"/>
      <c r="AO77" s="124"/>
      <c r="AP77" s="118"/>
      <c r="AQ77" s="21"/>
    </row>
    <row r="78" spans="1:45" ht="15" customHeight="1" x14ac:dyDescent="0.2">
      <c r="B78" s="1" t="s">
        <v>345</v>
      </c>
      <c r="C78" s="1"/>
      <c r="D78" s="1"/>
      <c r="E78" s="1"/>
      <c r="F78" s="1"/>
      <c r="H78" s="38" t="s">
        <v>285</v>
      </c>
      <c r="I78" s="184">
        <f>'Form 2D - Design'!O119</f>
        <v>0</v>
      </c>
      <c r="J78" s="184"/>
      <c r="K78" s="184"/>
      <c r="L78" s="184"/>
      <c r="O78" s="65"/>
      <c r="P78" s="65"/>
      <c r="Q78" s="1"/>
      <c r="R78" s="1"/>
      <c r="S78" s="1"/>
      <c r="T78" s="92"/>
      <c r="V78" s="1" t="s">
        <v>346</v>
      </c>
      <c r="W78" s="1"/>
      <c r="X78" s="1"/>
      <c r="Y78" s="39"/>
      <c r="AA78" s="38"/>
      <c r="AC78" s="38" t="s">
        <v>285</v>
      </c>
      <c r="AD78" s="154"/>
      <c r="AE78" s="154"/>
      <c r="AF78" s="154"/>
      <c r="AG78" s="154"/>
      <c r="AH78" s="39"/>
      <c r="AI78" s="39"/>
      <c r="AJ78" s="39"/>
      <c r="AK78" s="39"/>
      <c r="AM78" s="80" t="s">
        <v>287</v>
      </c>
      <c r="AN78" s="116">
        <f>IF(ISBLANK(AD78),0,1)</f>
        <v>0</v>
      </c>
      <c r="AO78" s="80" t="s">
        <v>283</v>
      </c>
      <c r="AP78" s="116">
        <f>SUM(AN78:AN79)</f>
        <v>0</v>
      </c>
      <c r="AS78" s="36"/>
    </row>
    <row r="79" spans="1:45" ht="15" customHeight="1" x14ac:dyDescent="0.25">
      <c r="B79" s="1"/>
      <c r="C79" s="1"/>
      <c r="D79" s="1"/>
      <c r="E79" s="1"/>
      <c r="F79" s="1"/>
      <c r="H79" s="135" t="s">
        <v>286</v>
      </c>
      <c r="I79" s="185">
        <f>'Form 2D - Design'!W119</f>
        <v>0</v>
      </c>
      <c r="J79" s="185"/>
      <c r="K79" s="185"/>
      <c r="L79" s="185"/>
      <c r="O79" s="65"/>
      <c r="P79" s="65"/>
      <c r="Q79" s="40"/>
      <c r="T79" s="92"/>
      <c r="AA79" s="135"/>
      <c r="AC79" s="135" t="s">
        <v>286</v>
      </c>
      <c r="AD79" s="186"/>
      <c r="AE79" s="186"/>
      <c r="AF79" s="186"/>
      <c r="AG79" s="186"/>
      <c r="AM79" s="80" t="s">
        <v>288</v>
      </c>
      <c r="AN79" s="116">
        <f>IF(ISBLANK(AD79),0,1)</f>
        <v>0</v>
      </c>
      <c r="AS79" s="36"/>
    </row>
    <row r="80" spans="1:45" ht="4.9000000000000004" customHeight="1" x14ac:dyDescent="0.25">
      <c r="B80" s="1"/>
      <c r="C80" s="1"/>
      <c r="D80" s="1"/>
      <c r="E80" s="1"/>
      <c r="F80" s="1"/>
      <c r="G80" s="1"/>
      <c r="J80" s="135"/>
      <c r="K80" s="135"/>
      <c r="L80" s="135"/>
      <c r="M80" s="40"/>
      <c r="N80" s="40"/>
      <c r="O80" s="40"/>
      <c r="P80" s="40"/>
      <c r="Q80" s="40"/>
      <c r="U80" s="135"/>
      <c r="Z80" s="135"/>
      <c r="AA80" s="135"/>
      <c r="AB80" s="135"/>
      <c r="AC80" s="40"/>
      <c r="AD80" s="40"/>
      <c r="AE80" s="40"/>
      <c r="AF80" s="40"/>
      <c r="AS80" s="36"/>
    </row>
    <row r="81" spans="1:45" ht="15" customHeight="1" x14ac:dyDescent="0.25">
      <c r="A81" s="199" t="s">
        <v>377</v>
      </c>
      <c r="B81" s="199"/>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18"/>
      <c r="AN81" s="118"/>
      <c r="AS81" s="36"/>
    </row>
    <row r="82" spans="1:45" ht="15" customHeight="1" x14ac:dyDescent="0.25">
      <c r="B82" s="1" t="s">
        <v>345</v>
      </c>
      <c r="C82" s="1"/>
      <c r="D82" s="1"/>
      <c r="E82" s="1"/>
      <c r="F82" s="1"/>
      <c r="I82" s="129" t="s">
        <v>378</v>
      </c>
      <c r="J82" s="196">
        <f>'Form 2D - Design'!W33</f>
        <v>0</v>
      </c>
      <c r="K82" s="196"/>
      <c r="L82" s="196"/>
      <c r="M82" s="36" t="s">
        <v>150</v>
      </c>
      <c r="T82" s="92"/>
      <c r="V82" s="1" t="s">
        <v>346</v>
      </c>
      <c r="W82" s="1"/>
      <c r="X82" s="1"/>
      <c r="AC82" s="129" t="s">
        <v>379</v>
      </c>
      <c r="AD82" s="156"/>
      <c r="AE82" s="156"/>
      <c r="AF82" s="156"/>
      <c r="AG82" s="36" t="s">
        <v>150</v>
      </c>
      <c r="AM82" s="80" t="s">
        <v>281</v>
      </c>
      <c r="AN82" s="116">
        <f>IF(OR(AD82&gt;J82,AD82=J82),1,2)</f>
        <v>1</v>
      </c>
      <c r="AS82" s="36"/>
    </row>
    <row r="83" spans="1:45" ht="4.9000000000000004" customHeight="1" x14ac:dyDescent="0.25">
      <c r="B83" s="1"/>
      <c r="C83" s="1"/>
      <c r="D83" s="1"/>
      <c r="E83" s="1"/>
      <c r="F83" s="1"/>
      <c r="G83" s="1"/>
      <c r="H83" s="1"/>
      <c r="M83" s="129"/>
      <c r="N83" s="5"/>
      <c r="O83" s="5"/>
      <c r="P83" s="5"/>
      <c r="U83" s="135"/>
      <c r="V83" s="129"/>
      <c r="W83" s="39"/>
      <c r="X83" s="39"/>
      <c r="Y83" s="39"/>
      <c r="AD83" s="129"/>
      <c r="AE83" s="41"/>
      <c r="AF83" s="41"/>
      <c r="AG83" s="41"/>
      <c r="AS83" s="36"/>
    </row>
    <row r="84" spans="1:45" ht="15" customHeight="1" x14ac:dyDescent="0.25">
      <c r="A84" s="199" t="s">
        <v>380</v>
      </c>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99"/>
      <c r="AM84" s="118"/>
      <c r="AN84" s="116">
        <f>IF(OR(J82=0,ISBLANK(AD82)),2,1)</f>
        <v>2</v>
      </c>
      <c r="AS84" s="36"/>
    </row>
    <row r="85" spans="1:45" ht="15" customHeight="1" x14ac:dyDescent="0.25">
      <c r="B85" s="1" t="s">
        <v>345</v>
      </c>
      <c r="C85" s="1"/>
      <c r="D85" s="1"/>
      <c r="E85" s="1"/>
      <c r="F85" s="1"/>
      <c r="H85" s="1"/>
      <c r="T85" s="92"/>
      <c r="V85" s="1" t="s">
        <v>346</v>
      </c>
      <c r="X85" s="1"/>
      <c r="Y85" s="1"/>
      <c r="AS85" s="36"/>
    </row>
    <row r="86" spans="1:45" ht="15" customHeight="1" x14ac:dyDescent="0.25">
      <c r="C86" s="128" t="s">
        <v>274</v>
      </c>
      <c r="G86" s="139" t="s">
        <v>275</v>
      </c>
      <c r="H86" s="139"/>
      <c r="I86" s="139"/>
      <c r="J86" s="139"/>
      <c r="K86" s="128"/>
      <c r="M86" s="36" t="s">
        <v>276</v>
      </c>
      <c r="T86" s="92"/>
      <c r="U86" s="135"/>
      <c r="W86" s="128" t="s">
        <v>274</v>
      </c>
      <c r="X86" s="128"/>
      <c r="Y86" s="128"/>
      <c r="AA86" s="139" t="s">
        <v>275</v>
      </c>
      <c r="AB86" s="139"/>
      <c r="AC86" s="139"/>
      <c r="AD86" s="139"/>
      <c r="AG86" s="36" t="s">
        <v>276</v>
      </c>
      <c r="AS86" s="36"/>
    </row>
    <row r="87" spans="1:45" ht="15" customHeight="1" x14ac:dyDescent="0.25">
      <c r="B87" s="177">
        <f>'Form 2D - Design'!C104</f>
        <v>0</v>
      </c>
      <c r="C87" s="177"/>
      <c r="D87" s="177"/>
      <c r="E87" s="36" t="s">
        <v>210</v>
      </c>
      <c r="G87" s="178">
        <f>'Form 2D - Design'!H104</f>
        <v>0</v>
      </c>
      <c r="H87" s="178"/>
      <c r="I87" s="178"/>
      <c r="J87" s="178"/>
      <c r="K87" s="36" t="s">
        <v>277</v>
      </c>
      <c r="M87" s="178">
        <f>'Form 2D - Design'!M104</f>
        <v>0</v>
      </c>
      <c r="N87" s="178"/>
      <c r="O87" s="178"/>
      <c r="P87" s="178"/>
      <c r="Q87" s="36" t="s">
        <v>150</v>
      </c>
      <c r="T87" s="92"/>
      <c r="U87" s="135"/>
      <c r="V87" s="153"/>
      <c r="W87" s="153"/>
      <c r="X87" s="153"/>
      <c r="Y87" s="36" t="s">
        <v>210</v>
      </c>
      <c r="AA87" s="156"/>
      <c r="AB87" s="156"/>
      <c r="AC87" s="156"/>
      <c r="AD87" s="156"/>
      <c r="AE87" s="36" t="s">
        <v>277</v>
      </c>
      <c r="AG87" s="156"/>
      <c r="AH87" s="156"/>
      <c r="AI87" s="156"/>
      <c r="AJ87" s="156"/>
      <c r="AK87" s="36" t="s">
        <v>150</v>
      </c>
      <c r="AM87" s="116">
        <f>IF(ISBLANK(AA87),0,1)</f>
        <v>0</v>
      </c>
      <c r="AN87" s="116">
        <f>IF(ISBLANK(AG87),0,1)</f>
        <v>0</v>
      </c>
      <c r="AP87" s="116">
        <f t="shared" ref="AP87:AP106" si="0">IF(ISBLANK(V87),1,2)</f>
        <v>1</v>
      </c>
      <c r="AS87" s="36"/>
    </row>
    <row r="88" spans="1:45" ht="15" customHeight="1" x14ac:dyDescent="0.25">
      <c r="B88" s="180">
        <f>'Form 2D - Design'!C105</f>
        <v>0</v>
      </c>
      <c r="C88" s="180"/>
      <c r="D88" s="180"/>
      <c r="E88" s="36" t="s">
        <v>210</v>
      </c>
      <c r="G88" s="188">
        <f>'Form 2D - Design'!H105</f>
        <v>0</v>
      </c>
      <c r="H88" s="188"/>
      <c r="I88" s="188"/>
      <c r="J88" s="188"/>
      <c r="K88" s="36" t="s">
        <v>277</v>
      </c>
      <c r="M88" s="178">
        <f>'Form 2D - Design'!M105</f>
        <v>0</v>
      </c>
      <c r="N88" s="178"/>
      <c r="O88" s="178"/>
      <c r="P88" s="178"/>
      <c r="Q88" s="36" t="s">
        <v>150</v>
      </c>
      <c r="T88" s="92"/>
      <c r="U88" s="135"/>
      <c r="V88" s="157"/>
      <c r="W88" s="157"/>
      <c r="X88" s="157"/>
      <c r="Y88" s="36" t="s">
        <v>210</v>
      </c>
      <c r="AA88" s="158"/>
      <c r="AB88" s="158"/>
      <c r="AC88" s="158"/>
      <c r="AD88" s="158"/>
      <c r="AE88" s="36" t="s">
        <v>277</v>
      </c>
      <c r="AG88" s="158"/>
      <c r="AH88" s="158"/>
      <c r="AI88" s="158"/>
      <c r="AJ88" s="158"/>
      <c r="AK88" s="36" t="s">
        <v>150</v>
      </c>
      <c r="AP88" s="116">
        <f t="shared" si="0"/>
        <v>1</v>
      </c>
      <c r="AS88" s="36"/>
    </row>
    <row r="89" spans="1:45" ht="15" customHeight="1" x14ac:dyDescent="0.25">
      <c r="B89" s="180">
        <f>'Form 2D - Design'!C106</f>
        <v>0</v>
      </c>
      <c r="C89" s="180"/>
      <c r="D89" s="180"/>
      <c r="E89" s="36" t="s">
        <v>210</v>
      </c>
      <c r="G89" s="188">
        <f>'Form 2D - Design'!H106</f>
        <v>0</v>
      </c>
      <c r="H89" s="188"/>
      <c r="I89" s="188"/>
      <c r="J89" s="188"/>
      <c r="K89" s="36" t="s">
        <v>277</v>
      </c>
      <c r="M89" s="178">
        <f>'Form 2D - Design'!M106</f>
        <v>0</v>
      </c>
      <c r="N89" s="178"/>
      <c r="O89" s="178"/>
      <c r="P89" s="178"/>
      <c r="Q89" s="36" t="s">
        <v>150</v>
      </c>
      <c r="T89" s="92"/>
      <c r="U89" s="135"/>
      <c r="V89" s="157"/>
      <c r="W89" s="157"/>
      <c r="X89" s="157"/>
      <c r="Y89" s="36" t="s">
        <v>210</v>
      </c>
      <c r="AA89" s="158"/>
      <c r="AB89" s="158"/>
      <c r="AC89" s="158"/>
      <c r="AD89" s="158"/>
      <c r="AE89" s="36" t="s">
        <v>277</v>
      </c>
      <c r="AG89" s="158"/>
      <c r="AH89" s="158"/>
      <c r="AI89" s="158"/>
      <c r="AJ89" s="158"/>
      <c r="AK89" s="36" t="s">
        <v>150</v>
      </c>
      <c r="AP89" s="116">
        <f t="shared" si="0"/>
        <v>1</v>
      </c>
      <c r="AS89" s="36"/>
    </row>
    <row r="90" spans="1:45" ht="15" customHeight="1" x14ac:dyDescent="0.25">
      <c r="B90" s="180">
        <f>'Form 2D - Design'!C107</f>
        <v>0</v>
      </c>
      <c r="C90" s="180"/>
      <c r="D90" s="180"/>
      <c r="E90" s="36" t="s">
        <v>210</v>
      </c>
      <c r="G90" s="188">
        <f>'Form 2D - Design'!H107</f>
        <v>0</v>
      </c>
      <c r="H90" s="188"/>
      <c r="I90" s="188"/>
      <c r="J90" s="188"/>
      <c r="K90" s="36" t="s">
        <v>277</v>
      </c>
      <c r="M90" s="178">
        <f>'Form 2D - Design'!M107</f>
        <v>0</v>
      </c>
      <c r="N90" s="178"/>
      <c r="O90" s="178"/>
      <c r="P90" s="178"/>
      <c r="Q90" s="36" t="s">
        <v>150</v>
      </c>
      <c r="T90" s="92"/>
      <c r="U90" s="135"/>
      <c r="V90" s="157"/>
      <c r="W90" s="157"/>
      <c r="X90" s="157"/>
      <c r="Y90" s="36" t="s">
        <v>210</v>
      </c>
      <c r="AA90" s="158"/>
      <c r="AB90" s="158"/>
      <c r="AC90" s="158"/>
      <c r="AD90" s="158"/>
      <c r="AE90" s="36" t="s">
        <v>277</v>
      </c>
      <c r="AG90" s="158"/>
      <c r="AH90" s="158"/>
      <c r="AI90" s="158"/>
      <c r="AJ90" s="158"/>
      <c r="AK90" s="36" t="s">
        <v>150</v>
      </c>
      <c r="AP90" s="116">
        <f t="shared" si="0"/>
        <v>1</v>
      </c>
      <c r="AS90" s="36"/>
    </row>
    <row r="91" spans="1:45" ht="15" customHeight="1" x14ac:dyDescent="0.25">
      <c r="B91" s="180">
        <f>'Form 2D - Design'!C108</f>
        <v>0</v>
      </c>
      <c r="C91" s="180"/>
      <c r="D91" s="180"/>
      <c r="E91" s="36" t="s">
        <v>210</v>
      </c>
      <c r="G91" s="188">
        <f>'Form 2D - Design'!H108</f>
        <v>0</v>
      </c>
      <c r="H91" s="188"/>
      <c r="I91" s="188"/>
      <c r="J91" s="188"/>
      <c r="K91" s="36" t="s">
        <v>277</v>
      </c>
      <c r="M91" s="178">
        <f>'Form 2D - Design'!M108</f>
        <v>0</v>
      </c>
      <c r="N91" s="178"/>
      <c r="O91" s="178"/>
      <c r="P91" s="178"/>
      <c r="Q91" s="36" t="s">
        <v>150</v>
      </c>
      <c r="T91" s="92"/>
      <c r="U91" s="135"/>
      <c r="V91" s="157"/>
      <c r="W91" s="157"/>
      <c r="X91" s="157"/>
      <c r="Y91" s="36" t="s">
        <v>210</v>
      </c>
      <c r="AA91" s="158"/>
      <c r="AB91" s="158"/>
      <c r="AC91" s="158"/>
      <c r="AD91" s="158"/>
      <c r="AE91" s="36" t="s">
        <v>277</v>
      </c>
      <c r="AG91" s="158"/>
      <c r="AH91" s="158"/>
      <c r="AI91" s="158"/>
      <c r="AJ91" s="158"/>
      <c r="AK91" s="36" t="s">
        <v>150</v>
      </c>
      <c r="AP91" s="116">
        <f t="shared" si="0"/>
        <v>1</v>
      </c>
      <c r="AS91" s="36"/>
    </row>
    <row r="92" spans="1:45" ht="15" customHeight="1" x14ac:dyDescent="0.25">
      <c r="B92" s="180">
        <f>'Form 2D - Design'!C109</f>
        <v>0</v>
      </c>
      <c r="C92" s="180"/>
      <c r="D92" s="180"/>
      <c r="E92" s="36" t="s">
        <v>210</v>
      </c>
      <c r="G92" s="188">
        <f>'Form 2D - Design'!H109</f>
        <v>0</v>
      </c>
      <c r="H92" s="188"/>
      <c r="I92" s="188"/>
      <c r="J92" s="188"/>
      <c r="K92" s="36" t="s">
        <v>277</v>
      </c>
      <c r="M92" s="178">
        <f>'Form 2D - Design'!M109</f>
        <v>0</v>
      </c>
      <c r="N92" s="178"/>
      <c r="O92" s="178"/>
      <c r="P92" s="178"/>
      <c r="Q92" s="36" t="s">
        <v>150</v>
      </c>
      <c r="T92" s="92"/>
      <c r="U92" s="135"/>
      <c r="V92" s="157"/>
      <c r="W92" s="157"/>
      <c r="X92" s="157"/>
      <c r="Y92" s="36" t="s">
        <v>210</v>
      </c>
      <c r="AA92" s="158"/>
      <c r="AB92" s="158"/>
      <c r="AC92" s="158"/>
      <c r="AD92" s="158"/>
      <c r="AE92" s="36" t="s">
        <v>277</v>
      </c>
      <c r="AG92" s="158"/>
      <c r="AH92" s="158"/>
      <c r="AI92" s="158"/>
      <c r="AJ92" s="158"/>
      <c r="AK92" s="36" t="s">
        <v>150</v>
      </c>
      <c r="AP92" s="116">
        <f t="shared" si="0"/>
        <v>1</v>
      </c>
      <c r="AS92" s="36"/>
    </row>
    <row r="93" spans="1:45" ht="15" customHeight="1" x14ac:dyDescent="0.25">
      <c r="B93" s="180">
        <f>'Form 2D - Design'!C110</f>
        <v>0</v>
      </c>
      <c r="C93" s="180"/>
      <c r="D93" s="180"/>
      <c r="E93" s="36" t="s">
        <v>210</v>
      </c>
      <c r="G93" s="188">
        <f>'Form 2D - Design'!H110</f>
        <v>0</v>
      </c>
      <c r="H93" s="188"/>
      <c r="I93" s="188"/>
      <c r="J93" s="188"/>
      <c r="K93" s="36" t="s">
        <v>277</v>
      </c>
      <c r="M93" s="178">
        <f>'Form 2D - Design'!M110</f>
        <v>0</v>
      </c>
      <c r="N93" s="178"/>
      <c r="O93" s="178"/>
      <c r="P93" s="178"/>
      <c r="Q93" s="36" t="s">
        <v>150</v>
      </c>
      <c r="T93" s="92"/>
      <c r="U93" s="135"/>
      <c r="V93" s="157"/>
      <c r="W93" s="157"/>
      <c r="X93" s="157"/>
      <c r="Y93" s="36" t="s">
        <v>210</v>
      </c>
      <c r="AA93" s="158"/>
      <c r="AB93" s="158"/>
      <c r="AC93" s="158"/>
      <c r="AD93" s="158"/>
      <c r="AE93" s="36" t="s">
        <v>277</v>
      </c>
      <c r="AG93" s="158"/>
      <c r="AH93" s="158"/>
      <c r="AI93" s="158"/>
      <c r="AJ93" s="158"/>
      <c r="AK93" s="36" t="s">
        <v>150</v>
      </c>
      <c r="AP93" s="116">
        <f t="shared" si="0"/>
        <v>1</v>
      </c>
      <c r="AS93" s="36"/>
    </row>
    <row r="94" spans="1:45" ht="15" customHeight="1" x14ac:dyDescent="0.25">
      <c r="B94" s="180">
        <f>'Form 2D - Design'!C111</f>
        <v>0</v>
      </c>
      <c r="C94" s="180"/>
      <c r="D94" s="180"/>
      <c r="E94" s="36" t="s">
        <v>210</v>
      </c>
      <c r="G94" s="188">
        <f>'Form 2D - Design'!H111</f>
        <v>0</v>
      </c>
      <c r="H94" s="188"/>
      <c r="I94" s="188"/>
      <c r="J94" s="188"/>
      <c r="K94" s="36" t="s">
        <v>277</v>
      </c>
      <c r="M94" s="178">
        <f>'Form 2D - Design'!M111</f>
        <v>0</v>
      </c>
      <c r="N94" s="178"/>
      <c r="O94" s="178"/>
      <c r="P94" s="178"/>
      <c r="Q94" s="36" t="s">
        <v>150</v>
      </c>
      <c r="T94" s="92"/>
      <c r="U94" s="135"/>
      <c r="V94" s="157"/>
      <c r="W94" s="157"/>
      <c r="X94" s="157"/>
      <c r="Y94" s="36" t="s">
        <v>210</v>
      </c>
      <c r="AA94" s="158"/>
      <c r="AB94" s="158"/>
      <c r="AC94" s="158"/>
      <c r="AD94" s="158"/>
      <c r="AE94" s="36" t="s">
        <v>277</v>
      </c>
      <c r="AG94" s="158"/>
      <c r="AH94" s="158"/>
      <c r="AI94" s="158"/>
      <c r="AJ94" s="158"/>
      <c r="AK94" s="36" t="s">
        <v>150</v>
      </c>
      <c r="AP94" s="116">
        <f t="shared" si="0"/>
        <v>1</v>
      </c>
      <c r="AS94" s="36"/>
    </row>
    <row r="95" spans="1:45" ht="15" customHeight="1" x14ac:dyDescent="0.25">
      <c r="B95" s="180">
        <f>'Form 2D - Design'!C112</f>
        <v>0</v>
      </c>
      <c r="C95" s="180"/>
      <c r="D95" s="180"/>
      <c r="E95" s="36" t="s">
        <v>210</v>
      </c>
      <c r="G95" s="188">
        <f>'Form 2D - Design'!H112</f>
        <v>0</v>
      </c>
      <c r="H95" s="188"/>
      <c r="I95" s="188"/>
      <c r="J95" s="188"/>
      <c r="K95" s="36" t="s">
        <v>277</v>
      </c>
      <c r="M95" s="178">
        <f>'Form 2D - Design'!M112</f>
        <v>0</v>
      </c>
      <c r="N95" s="178"/>
      <c r="O95" s="178"/>
      <c r="P95" s="178"/>
      <c r="Q95" s="36" t="s">
        <v>150</v>
      </c>
      <c r="T95" s="92"/>
      <c r="U95" s="135"/>
      <c r="V95" s="157"/>
      <c r="W95" s="157"/>
      <c r="X95" s="157"/>
      <c r="Y95" s="36" t="s">
        <v>210</v>
      </c>
      <c r="AA95" s="158"/>
      <c r="AB95" s="158"/>
      <c r="AC95" s="158"/>
      <c r="AD95" s="158"/>
      <c r="AE95" s="36" t="s">
        <v>277</v>
      </c>
      <c r="AG95" s="158"/>
      <c r="AH95" s="158"/>
      <c r="AI95" s="158"/>
      <c r="AJ95" s="158"/>
      <c r="AK95" s="36" t="s">
        <v>150</v>
      </c>
      <c r="AP95" s="116">
        <f t="shared" si="0"/>
        <v>1</v>
      </c>
      <c r="AS95" s="36"/>
    </row>
    <row r="96" spans="1:45" ht="15" customHeight="1" x14ac:dyDescent="0.25">
      <c r="B96" s="180">
        <f>'Form 2D - Design'!C113</f>
        <v>0</v>
      </c>
      <c r="C96" s="180"/>
      <c r="D96" s="180"/>
      <c r="E96" s="36" t="s">
        <v>210</v>
      </c>
      <c r="G96" s="188">
        <f>'Form 2D - Design'!H113</f>
        <v>0</v>
      </c>
      <c r="H96" s="188"/>
      <c r="I96" s="188"/>
      <c r="J96" s="188"/>
      <c r="K96" s="36" t="s">
        <v>277</v>
      </c>
      <c r="M96" s="178">
        <f>'Form 2D - Design'!M113</f>
        <v>0</v>
      </c>
      <c r="N96" s="178"/>
      <c r="O96" s="178"/>
      <c r="P96" s="178"/>
      <c r="Q96" s="36" t="s">
        <v>150</v>
      </c>
      <c r="T96" s="92"/>
      <c r="U96" s="135"/>
      <c r="V96" s="157"/>
      <c r="W96" s="157"/>
      <c r="X96" s="157"/>
      <c r="Y96" s="36" t="s">
        <v>210</v>
      </c>
      <c r="AA96" s="158"/>
      <c r="AB96" s="158"/>
      <c r="AC96" s="158"/>
      <c r="AD96" s="158"/>
      <c r="AE96" s="36" t="s">
        <v>277</v>
      </c>
      <c r="AG96" s="158"/>
      <c r="AH96" s="158"/>
      <c r="AI96" s="158"/>
      <c r="AJ96" s="158"/>
      <c r="AK96" s="36" t="s">
        <v>150</v>
      </c>
      <c r="AP96" s="116">
        <f t="shared" si="0"/>
        <v>1</v>
      </c>
      <c r="AS96" s="36"/>
    </row>
    <row r="97" spans="2:45" ht="15" customHeight="1" x14ac:dyDescent="0.25">
      <c r="B97" s="180">
        <f>'Form 2D - Design'!S104</f>
        <v>0</v>
      </c>
      <c r="C97" s="180"/>
      <c r="D97" s="180"/>
      <c r="E97" s="36" t="s">
        <v>210</v>
      </c>
      <c r="G97" s="188">
        <f>'Form 2D - Design'!X104</f>
        <v>0</v>
      </c>
      <c r="H97" s="188"/>
      <c r="I97" s="188"/>
      <c r="J97" s="188"/>
      <c r="K97" s="36" t="s">
        <v>277</v>
      </c>
      <c r="M97" s="178">
        <f>'Form 2D - Design'!AC104</f>
        <v>0</v>
      </c>
      <c r="N97" s="178"/>
      <c r="O97" s="178"/>
      <c r="P97" s="178"/>
      <c r="Q97" s="36" t="s">
        <v>150</v>
      </c>
      <c r="T97" s="92"/>
      <c r="U97" s="135"/>
      <c r="V97" s="157"/>
      <c r="W97" s="157"/>
      <c r="X97" s="157"/>
      <c r="Y97" s="36" t="s">
        <v>210</v>
      </c>
      <c r="AA97" s="158"/>
      <c r="AB97" s="158"/>
      <c r="AC97" s="158"/>
      <c r="AD97" s="158"/>
      <c r="AE97" s="36" t="s">
        <v>277</v>
      </c>
      <c r="AG97" s="158"/>
      <c r="AH97" s="158"/>
      <c r="AI97" s="158"/>
      <c r="AJ97" s="158"/>
      <c r="AK97" s="36" t="s">
        <v>150</v>
      </c>
      <c r="AP97" s="116">
        <f t="shared" si="0"/>
        <v>1</v>
      </c>
      <c r="AS97" s="36"/>
    </row>
    <row r="98" spans="2:45" ht="15" customHeight="1" x14ac:dyDescent="0.25">
      <c r="B98" s="180">
        <f>'Form 2D - Design'!S105</f>
        <v>0</v>
      </c>
      <c r="C98" s="180"/>
      <c r="D98" s="180"/>
      <c r="E98" s="36" t="s">
        <v>210</v>
      </c>
      <c r="G98" s="188">
        <f>'Form 2D - Design'!X105</f>
        <v>0</v>
      </c>
      <c r="H98" s="188"/>
      <c r="I98" s="188"/>
      <c r="J98" s="188"/>
      <c r="K98" s="36" t="s">
        <v>277</v>
      </c>
      <c r="M98" s="178">
        <f>'Form 2D - Design'!AC105</f>
        <v>0</v>
      </c>
      <c r="N98" s="178"/>
      <c r="O98" s="178"/>
      <c r="P98" s="178"/>
      <c r="Q98" s="36" t="s">
        <v>150</v>
      </c>
      <c r="T98" s="92"/>
      <c r="U98" s="135"/>
      <c r="V98" s="157"/>
      <c r="W98" s="157"/>
      <c r="X98" s="157"/>
      <c r="Y98" s="36" t="s">
        <v>210</v>
      </c>
      <c r="AA98" s="158"/>
      <c r="AB98" s="158"/>
      <c r="AC98" s="158"/>
      <c r="AD98" s="158"/>
      <c r="AE98" s="36" t="s">
        <v>277</v>
      </c>
      <c r="AG98" s="158"/>
      <c r="AH98" s="158"/>
      <c r="AI98" s="158"/>
      <c r="AJ98" s="158"/>
      <c r="AK98" s="36" t="s">
        <v>150</v>
      </c>
      <c r="AP98" s="116">
        <f t="shared" si="0"/>
        <v>1</v>
      </c>
      <c r="AS98" s="36"/>
    </row>
    <row r="99" spans="2:45" ht="15" customHeight="1" x14ac:dyDescent="0.25">
      <c r="B99" s="180">
        <f>'Form 2D - Design'!S106</f>
        <v>0</v>
      </c>
      <c r="C99" s="180"/>
      <c r="D99" s="180"/>
      <c r="E99" s="36" t="s">
        <v>210</v>
      </c>
      <c r="G99" s="188">
        <f>'Form 2D - Design'!X106</f>
        <v>0</v>
      </c>
      <c r="H99" s="188"/>
      <c r="I99" s="188"/>
      <c r="J99" s="188"/>
      <c r="K99" s="36" t="s">
        <v>277</v>
      </c>
      <c r="M99" s="178">
        <f>'Form 2D - Design'!AC106</f>
        <v>0</v>
      </c>
      <c r="N99" s="178"/>
      <c r="O99" s="178"/>
      <c r="P99" s="178"/>
      <c r="Q99" s="36" t="s">
        <v>150</v>
      </c>
      <c r="T99" s="92"/>
      <c r="U99" s="135"/>
      <c r="V99" s="157"/>
      <c r="W99" s="157"/>
      <c r="X99" s="157"/>
      <c r="Y99" s="36" t="s">
        <v>210</v>
      </c>
      <c r="AA99" s="158"/>
      <c r="AB99" s="158"/>
      <c r="AC99" s="158"/>
      <c r="AD99" s="158"/>
      <c r="AE99" s="36" t="s">
        <v>277</v>
      </c>
      <c r="AG99" s="158"/>
      <c r="AH99" s="158"/>
      <c r="AI99" s="158"/>
      <c r="AJ99" s="158"/>
      <c r="AK99" s="36" t="s">
        <v>150</v>
      </c>
      <c r="AP99" s="116">
        <f t="shared" si="0"/>
        <v>1</v>
      </c>
      <c r="AS99" s="36"/>
    </row>
    <row r="100" spans="2:45" ht="15" customHeight="1" x14ac:dyDescent="0.25">
      <c r="B100" s="180">
        <f>'Form 2D - Design'!S107</f>
        <v>0</v>
      </c>
      <c r="C100" s="180"/>
      <c r="D100" s="180"/>
      <c r="E100" s="36" t="s">
        <v>210</v>
      </c>
      <c r="G100" s="188">
        <f>'Form 2D - Design'!X107</f>
        <v>0</v>
      </c>
      <c r="H100" s="188"/>
      <c r="I100" s="188"/>
      <c r="J100" s="188"/>
      <c r="K100" s="36" t="s">
        <v>277</v>
      </c>
      <c r="M100" s="178">
        <f>'Form 2D - Design'!AC107</f>
        <v>0</v>
      </c>
      <c r="N100" s="178"/>
      <c r="O100" s="178"/>
      <c r="P100" s="178"/>
      <c r="Q100" s="36" t="s">
        <v>150</v>
      </c>
      <c r="T100" s="92"/>
      <c r="U100" s="135"/>
      <c r="V100" s="157"/>
      <c r="W100" s="157"/>
      <c r="X100" s="157"/>
      <c r="Y100" s="36" t="s">
        <v>210</v>
      </c>
      <c r="AA100" s="158"/>
      <c r="AB100" s="158"/>
      <c r="AC100" s="158"/>
      <c r="AD100" s="158"/>
      <c r="AE100" s="36" t="s">
        <v>277</v>
      </c>
      <c r="AG100" s="158"/>
      <c r="AH100" s="158"/>
      <c r="AI100" s="158"/>
      <c r="AJ100" s="158"/>
      <c r="AK100" s="36" t="s">
        <v>150</v>
      </c>
      <c r="AP100" s="116">
        <f t="shared" si="0"/>
        <v>1</v>
      </c>
      <c r="AS100" s="36"/>
    </row>
    <row r="101" spans="2:45" ht="15" customHeight="1" x14ac:dyDescent="0.25">
      <c r="B101" s="180">
        <f>'Form 2D - Design'!S108</f>
        <v>0</v>
      </c>
      <c r="C101" s="180"/>
      <c r="D101" s="180"/>
      <c r="E101" s="36" t="s">
        <v>210</v>
      </c>
      <c r="G101" s="188">
        <f>'Form 2D - Design'!X108</f>
        <v>0</v>
      </c>
      <c r="H101" s="188"/>
      <c r="I101" s="188"/>
      <c r="J101" s="188"/>
      <c r="K101" s="36" t="s">
        <v>277</v>
      </c>
      <c r="M101" s="178">
        <f>'Form 2D - Design'!AC108</f>
        <v>0</v>
      </c>
      <c r="N101" s="178"/>
      <c r="O101" s="178"/>
      <c r="P101" s="178"/>
      <c r="Q101" s="36" t="s">
        <v>150</v>
      </c>
      <c r="T101" s="92"/>
      <c r="U101" s="135"/>
      <c r="V101" s="157"/>
      <c r="W101" s="157"/>
      <c r="X101" s="157"/>
      <c r="Y101" s="36" t="s">
        <v>210</v>
      </c>
      <c r="AA101" s="158"/>
      <c r="AB101" s="158"/>
      <c r="AC101" s="158"/>
      <c r="AD101" s="158"/>
      <c r="AE101" s="36" t="s">
        <v>277</v>
      </c>
      <c r="AG101" s="158"/>
      <c r="AH101" s="158"/>
      <c r="AI101" s="158"/>
      <c r="AJ101" s="158"/>
      <c r="AK101" s="36" t="s">
        <v>150</v>
      </c>
      <c r="AP101" s="116">
        <f t="shared" si="0"/>
        <v>1</v>
      </c>
      <c r="AS101" s="36"/>
    </row>
    <row r="102" spans="2:45" ht="15" customHeight="1" x14ac:dyDescent="0.25">
      <c r="B102" s="180">
        <f>'Form 2D - Design'!S109</f>
        <v>0</v>
      </c>
      <c r="C102" s="180"/>
      <c r="D102" s="180"/>
      <c r="E102" s="36" t="s">
        <v>210</v>
      </c>
      <c r="G102" s="188">
        <f>'Form 2D - Design'!X109</f>
        <v>0</v>
      </c>
      <c r="H102" s="188"/>
      <c r="I102" s="188"/>
      <c r="J102" s="188"/>
      <c r="K102" s="36" t="s">
        <v>277</v>
      </c>
      <c r="M102" s="178">
        <f>'Form 2D - Design'!AC109</f>
        <v>0</v>
      </c>
      <c r="N102" s="178"/>
      <c r="O102" s="178"/>
      <c r="P102" s="178"/>
      <c r="Q102" s="36" t="s">
        <v>150</v>
      </c>
      <c r="T102" s="92"/>
      <c r="U102" s="135"/>
      <c r="V102" s="157"/>
      <c r="W102" s="157"/>
      <c r="X102" s="157"/>
      <c r="Y102" s="36" t="s">
        <v>210</v>
      </c>
      <c r="AA102" s="158"/>
      <c r="AB102" s="158"/>
      <c r="AC102" s="158"/>
      <c r="AD102" s="158"/>
      <c r="AE102" s="36" t="s">
        <v>277</v>
      </c>
      <c r="AG102" s="158"/>
      <c r="AH102" s="158"/>
      <c r="AI102" s="158"/>
      <c r="AJ102" s="158"/>
      <c r="AK102" s="36" t="s">
        <v>150</v>
      </c>
      <c r="AP102" s="116">
        <f t="shared" si="0"/>
        <v>1</v>
      </c>
      <c r="AS102" s="36"/>
    </row>
    <row r="103" spans="2:45" ht="15" customHeight="1" x14ac:dyDescent="0.25">
      <c r="B103" s="180">
        <f>'Form 2D - Design'!S110</f>
        <v>0</v>
      </c>
      <c r="C103" s="180"/>
      <c r="D103" s="180"/>
      <c r="E103" s="36" t="s">
        <v>210</v>
      </c>
      <c r="G103" s="188">
        <f>'Form 2D - Design'!X110</f>
        <v>0</v>
      </c>
      <c r="H103" s="188"/>
      <c r="I103" s="188"/>
      <c r="J103" s="188"/>
      <c r="K103" s="36" t="s">
        <v>277</v>
      </c>
      <c r="M103" s="178">
        <f>'Form 2D - Design'!AC110</f>
        <v>0</v>
      </c>
      <c r="N103" s="178"/>
      <c r="O103" s="178"/>
      <c r="P103" s="178"/>
      <c r="Q103" s="36" t="s">
        <v>150</v>
      </c>
      <c r="T103" s="92"/>
      <c r="U103" s="135"/>
      <c r="V103" s="157"/>
      <c r="W103" s="157"/>
      <c r="X103" s="157"/>
      <c r="Y103" s="36" t="s">
        <v>210</v>
      </c>
      <c r="AA103" s="158"/>
      <c r="AB103" s="158"/>
      <c r="AC103" s="158"/>
      <c r="AD103" s="158"/>
      <c r="AE103" s="36" t="s">
        <v>277</v>
      </c>
      <c r="AG103" s="158"/>
      <c r="AH103" s="158"/>
      <c r="AI103" s="158"/>
      <c r="AJ103" s="158"/>
      <c r="AK103" s="36" t="s">
        <v>150</v>
      </c>
      <c r="AP103" s="116">
        <f t="shared" si="0"/>
        <v>1</v>
      </c>
      <c r="AS103" s="36"/>
    </row>
    <row r="104" spans="2:45" ht="15" customHeight="1" x14ac:dyDescent="0.25">
      <c r="B104" s="180">
        <f>'Form 2D - Design'!S111</f>
        <v>0</v>
      </c>
      <c r="C104" s="180"/>
      <c r="D104" s="180"/>
      <c r="E104" s="36" t="s">
        <v>210</v>
      </c>
      <c r="G104" s="188">
        <f>'Form 2D - Design'!X111</f>
        <v>0</v>
      </c>
      <c r="H104" s="188"/>
      <c r="I104" s="188"/>
      <c r="J104" s="188"/>
      <c r="K104" s="36" t="s">
        <v>277</v>
      </c>
      <c r="M104" s="178">
        <f>'Form 2D - Design'!AC111</f>
        <v>0</v>
      </c>
      <c r="N104" s="178"/>
      <c r="O104" s="178"/>
      <c r="P104" s="178"/>
      <c r="Q104" s="36" t="s">
        <v>150</v>
      </c>
      <c r="T104" s="92"/>
      <c r="U104" s="135"/>
      <c r="V104" s="157"/>
      <c r="W104" s="157"/>
      <c r="X104" s="157"/>
      <c r="Y104" s="36" t="s">
        <v>210</v>
      </c>
      <c r="AA104" s="158"/>
      <c r="AB104" s="158"/>
      <c r="AC104" s="158"/>
      <c r="AD104" s="158"/>
      <c r="AE104" s="36" t="s">
        <v>277</v>
      </c>
      <c r="AG104" s="158"/>
      <c r="AH104" s="158"/>
      <c r="AI104" s="158"/>
      <c r="AJ104" s="158"/>
      <c r="AK104" s="36" t="s">
        <v>150</v>
      </c>
      <c r="AP104" s="116">
        <f t="shared" si="0"/>
        <v>1</v>
      </c>
      <c r="AS104" s="36"/>
    </row>
    <row r="105" spans="2:45" ht="15" customHeight="1" x14ac:dyDescent="0.25">
      <c r="B105" s="180">
        <f>'Form 2D - Design'!S112</f>
        <v>0</v>
      </c>
      <c r="C105" s="180"/>
      <c r="D105" s="180"/>
      <c r="E105" s="36" t="s">
        <v>210</v>
      </c>
      <c r="G105" s="188">
        <f>'Form 2D - Design'!X112</f>
        <v>0</v>
      </c>
      <c r="H105" s="188"/>
      <c r="I105" s="188"/>
      <c r="J105" s="188"/>
      <c r="K105" s="36" t="s">
        <v>277</v>
      </c>
      <c r="M105" s="178">
        <f>'Form 2D - Design'!AC112</f>
        <v>0</v>
      </c>
      <c r="N105" s="178"/>
      <c r="O105" s="178"/>
      <c r="P105" s="178"/>
      <c r="Q105" s="36" t="s">
        <v>150</v>
      </c>
      <c r="T105" s="92"/>
      <c r="U105" s="135"/>
      <c r="V105" s="157"/>
      <c r="W105" s="157"/>
      <c r="X105" s="157"/>
      <c r="Y105" s="36" t="s">
        <v>210</v>
      </c>
      <c r="AA105" s="158"/>
      <c r="AB105" s="158"/>
      <c r="AC105" s="158"/>
      <c r="AD105" s="158"/>
      <c r="AE105" s="36" t="s">
        <v>277</v>
      </c>
      <c r="AG105" s="158"/>
      <c r="AH105" s="158"/>
      <c r="AI105" s="158"/>
      <c r="AJ105" s="158"/>
      <c r="AK105" s="36" t="s">
        <v>150</v>
      </c>
      <c r="AP105" s="116">
        <f t="shared" si="0"/>
        <v>1</v>
      </c>
      <c r="AS105" s="36"/>
    </row>
    <row r="106" spans="2:45" ht="15" customHeight="1" x14ac:dyDescent="0.25">
      <c r="B106" s="180">
        <f>'Form 2D - Design'!S113</f>
        <v>0</v>
      </c>
      <c r="C106" s="180"/>
      <c r="D106" s="180"/>
      <c r="E106" s="36" t="s">
        <v>210</v>
      </c>
      <c r="G106" s="188">
        <f>'Form 2D - Design'!X113</f>
        <v>0</v>
      </c>
      <c r="H106" s="188"/>
      <c r="I106" s="188"/>
      <c r="J106" s="188"/>
      <c r="K106" s="36" t="s">
        <v>277</v>
      </c>
      <c r="M106" s="178">
        <f>'Form 2D - Design'!AC113</f>
        <v>0</v>
      </c>
      <c r="N106" s="178"/>
      <c r="O106" s="178"/>
      <c r="P106" s="178"/>
      <c r="Q106" s="36" t="s">
        <v>150</v>
      </c>
      <c r="T106" s="92"/>
      <c r="U106" s="135"/>
      <c r="V106" s="157"/>
      <c r="W106" s="157"/>
      <c r="X106" s="157"/>
      <c r="Y106" s="36" t="s">
        <v>210</v>
      </c>
      <c r="AA106" s="158"/>
      <c r="AB106" s="158"/>
      <c r="AC106" s="158"/>
      <c r="AD106" s="158"/>
      <c r="AE106" s="36" t="s">
        <v>277</v>
      </c>
      <c r="AG106" s="158"/>
      <c r="AH106" s="158"/>
      <c r="AI106" s="158"/>
      <c r="AJ106" s="158"/>
      <c r="AK106" s="36" t="s">
        <v>150</v>
      </c>
      <c r="AP106" s="116">
        <f t="shared" si="0"/>
        <v>1</v>
      </c>
      <c r="AS106" s="36"/>
    </row>
    <row r="107" spans="2:45" ht="15" customHeight="1" x14ac:dyDescent="0.25">
      <c r="H107" s="37"/>
      <c r="J107" s="41"/>
      <c r="K107" s="41"/>
      <c r="L107" s="41"/>
      <c r="N107" s="44"/>
      <c r="O107" s="44"/>
      <c r="P107" s="44"/>
      <c r="Q107" s="44"/>
      <c r="W107" s="37"/>
      <c r="X107" s="37"/>
      <c r="Y107" s="37"/>
      <c r="AA107" s="41"/>
      <c r="AB107" s="41"/>
      <c r="AC107" s="41"/>
      <c r="AE107" s="44"/>
      <c r="AF107" s="44"/>
      <c r="AG107" s="44"/>
      <c r="AH107" s="44"/>
      <c r="AS107" s="36"/>
    </row>
    <row r="108" spans="2:45" ht="15" customHeight="1" x14ac:dyDescent="0.25">
      <c r="H108" s="37"/>
      <c r="J108" s="41"/>
      <c r="K108" s="41"/>
      <c r="L108" s="41"/>
      <c r="N108" s="44"/>
      <c r="O108" s="44"/>
      <c r="P108" s="44"/>
      <c r="Q108" s="44"/>
      <c r="W108" s="37"/>
      <c r="X108" s="37"/>
      <c r="Y108" s="37"/>
      <c r="AA108" s="41"/>
      <c r="AB108" s="41"/>
      <c r="AC108" s="41"/>
      <c r="AE108" s="44"/>
      <c r="AF108" s="44"/>
      <c r="AG108" s="44"/>
      <c r="AH108" s="44"/>
      <c r="AS108" s="36"/>
    </row>
    <row r="109" spans="2:45" ht="15" customHeight="1" x14ac:dyDescent="0.25">
      <c r="AK109" s="37"/>
      <c r="AS109" s="36"/>
    </row>
    <row r="110" spans="2:45" ht="15" customHeight="1" x14ac:dyDescent="0.25">
      <c r="B110" s="138">
        <f>Tables!$C$13</f>
        <v>45031</v>
      </c>
      <c r="C110" s="138"/>
      <c r="D110" s="138"/>
      <c r="E110" s="138"/>
      <c r="F110" s="138"/>
      <c r="G110" s="138"/>
      <c r="H110" s="138"/>
      <c r="R110" s="139" t="s">
        <v>381</v>
      </c>
      <c r="S110" s="139"/>
      <c r="T110" s="139"/>
      <c r="U110" s="139"/>
      <c r="AK110" s="37"/>
      <c r="AS110" s="36"/>
    </row>
    <row r="111" spans="2:45" ht="15" customHeight="1" x14ac:dyDescent="0.25">
      <c r="C111" s="135" t="s">
        <v>194</v>
      </c>
      <c r="D111" s="165">
        <f>IF(ISBLANK($E$17),"",$E$17)</f>
        <v>0</v>
      </c>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42"/>
      <c r="AB111" s="42"/>
      <c r="AC111" s="42"/>
      <c r="AF111" s="135" t="s">
        <v>102</v>
      </c>
      <c r="AG111" s="170">
        <f>$AF$17</f>
        <v>0</v>
      </c>
      <c r="AH111" s="170"/>
      <c r="AI111" s="170"/>
      <c r="AJ111" s="170"/>
      <c r="AK111" s="170"/>
      <c r="AS111" s="36"/>
    </row>
    <row r="112" spans="2:45" ht="15" customHeight="1" x14ac:dyDescent="0.25">
      <c r="H112" s="43"/>
      <c r="I112" s="43"/>
      <c r="J112" s="135"/>
      <c r="K112" s="135"/>
      <c r="L112" s="135"/>
      <c r="M112" s="43"/>
      <c r="N112" s="42"/>
      <c r="O112" s="42"/>
      <c r="P112" s="42"/>
      <c r="Q112" s="42"/>
      <c r="R112" s="42"/>
      <c r="S112" s="42"/>
      <c r="T112" s="42"/>
      <c r="U112" s="42"/>
      <c r="V112" s="42"/>
      <c r="W112" s="42"/>
      <c r="X112" s="42"/>
      <c r="Y112" s="42"/>
      <c r="Z112" s="42"/>
      <c r="AA112" s="42"/>
      <c r="AB112" s="42"/>
      <c r="AC112" s="42"/>
      <c r="AF112" s="135" t="s">
        <v>124</v>
      </c>
      <c r="AG112" s="187">
        <f>IF(ISBLANK($AF$18),"",$AF$18)</f>
        <v>0</v>
      </c>
      <c r="AH112" s="187"/>
      <c r="AI112" s="187"/>
      <c r="AJ112" s="187"/>
      <c r="AK112" s="187"/>
      <c r="AS112" s="36"/>
    </row>
    <row r="113" spans="1:56" ht="4.9000000000000004" customHeight="1" x14ac:dyDescent="0.25">
      <c r="H113" s="37"/>
      <c r="J113" s="41"/>
      <c r="K113" s="41"/>
      <c r="L113" s="41"/>
      <c r="N113" s="44"/>
      <c r="O113" s="44"/>
      <c r="P113" s="44"/>
      <c r="Q113" s="44"/>
      <c r="W113" s="37"/>
      <c r="X113" s="37"/>
      <c r="Y113" s="37"/>
      <c r="AA113" s="41"/>
      <c r="AB113" s="41"/>
      <c r="AC113" s="41"/>
      <c r="AE113" s="44"/>
      <c r="AF113" s="44"/>
      <c r="AG113" s="44"/>
      <c r="AH113" s="44"/>
      <c r="AS113" s="36"/>
    </row>
    <row r="114" spans="1:56" ht="15" customHeight="1" x14ac:dyDescent="0.25">
      <c r="A114" s="199" t="s">
        <v>292</v>
      </c>
      <c r="B114" s="199"/>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18"/>
      <c r="AN114" s="118"/>
      <c r="AS114" s="36"/>
    </row>
    <row r="115" spans="1:56" ht="15" customHeight="1" x14ac:dyDescent="0.25">
      <c r="A115" s="18"/>
      <c r="B115" s="18"/>
      <c r="C115" s="18"/>
      <c r="D115" s="18"/>
      <c r="E115" s="18"/>
      <c r="F115" s="18"/>
      <c r="G115" s="18"/>
      <c r="H115" s="18"/>
      <c r="I115" s="18"/>
      <c r="J115" s="18"/>
      <c r="K115" s="18"/>
      <c r="L115" s="18"/>
      <c r="M115" s="18"/>
      <c r="N115" s="139" t="s">
        <v>196</v>
      </c>
      <c r="O115" s="139"/>
      <c r="P115" s="139"/>
      <c r="Q115" s="139"/>
      <c r="R115" s="139"/>
      <c r="S115" s="139"/>
      <c r="T115" s="139"/>
      <c r="U115" s="139"/>
      <c r="V115" s="139"/>
      <c r="W115" s="18"/>
      <c r="X115" s="18"/>
      <c r="Y115" s="18"/>
      <c r="Z115" s="18"/>
      <c r="AA115" s="18"/>
      <c r="AB115" s="18"/>
      <c r="AC115" s="18"/>
      <c r="AD115" s="18"/>
      <c r="AE115" s="18"/>
      <c r="AF115" s="18"/>
      <c r="AG115" s="18"/>
      <c r="AH115" s="18"/>
      <c r="AI115" s="18"/>
      <c r="AJ115" s="18"/>
      <c r="AK115" s="18"/>
      <c r="AL115" s="18"/>
      <c r="AM115" s="118"/>
      <c r="AN115" s="118"/>
      <c r="AS115" s="36"/>
    </row>
    <row r="116" spans="1:56" ht="30" customHeight="1" x14ac:dyDescent="0.25">
      <c r="B116" s="1" t="s">
        <v>345</v>
      </c>
      <c r="I116" s="191" t="s">
        <v>382</v>
      </c>
      <c r="J116" s="191"/>
      <c r="K116" s="191"/>
      <c r="L116" s="191"/>
      <c r="M116" s="1"/>
      <c r="N116" s="191" t="s">
        <v>383</v>
      </c>
      <c r="O116" s="191"/>
      <c r="P116" s="191"/>
      <c r="Q116" s="191"/>
      <c r="S116" s="191" t="s">
        <v>384</v>
      </c>
      <c r="T116" s="191"/>
      <c r="U116" s="191"/>
      <c r="V116" s="191"/>
      <c r="X116" s="191" t="s">
        <v>296</v>
      </c>
      <c r="Y116" s="191"/>
      <c r="Z116" s="191"/>
      <c r="AA116" s="191"/>
      <c r="AC116" s="191" t="s">
        <v>297</v>
      </c>
      <c r="AD116" s="191"/>
      <c r="AE116" s="191"/>
      <c r="AF116" s="191"/>
      <c r="AH116" s="191" t="s">
        <v>385</v>
      </c>
      <c r="AI116" s="191"/>
      <c r="AJ116" s="191"/>
      <c r="AK116" s="191"/>
      <c r="AW116" s="33"/>
      <c r="AX116" s="33"/>
      <c r="AY116" s="33"/>
      <c r="AZ116" s="33"/>
      <c r="BA116" s="33"/>
      <c r="BB116" s="33"/>
      <c r="BC116" s="33"/>
      <c r="BD116" s="33"/>
    </row>
    <row r="117" spans="1:56" ht="15" customHeight="1" x14ac:dyDescent="0.25">
      <c r="C117" s="166">
        <f>Tables!$C$15</f>
        <v>1.2</v>
      </c>
      <c r="D117" s="166"/>
      <c r="G117" s="135" t="s">
        <v>14</v>
      </c>
      <c r="I117" s="159">
        <f>'Form 2D - Design'!M123</f>
        <v>0</v>
      </c>
      <c r="J117" s="159"/>
      <c r="K117" s="159"/>
      <c r="L117" s="159"/>
      <c r="N117" s="190">
        <f>'Form 2D - Design'!Q123</f>
        <v>0</v>
      </c>
      <c r="O117" s="190"/>
      <c r="P117" s="190"/>
      <c r="Q117" s="190"/>
      <c r="S117" s="190">
        <f>'Form 2D - Design'!U123</f>
        <v>0</v>
      </c>
      <c r="T117" s="190"/>
      <c r="U117" s="190"/>
      <c r="V117" s="190"/>
      <c r="X117" s="190">
        <f>'Form 2D - Design'!Y123</f>
        <v>0</v>
      </c>
      <c r="Y117" s="190"/>
      <c r="Z117" s="190"/>
      <c r="AA117" s="190"/>
      <c r="AC117" s="190">
        <f>'Form 2D - Design'!AC123</f>
        <v>0</v>
      </c>
      <c r="AD117" s="190"/>
      <c r="AE117" s="190"/>
      <c r="AF117" s="190"/>
      <c r="AH117" s="190">
        <f>'Form 2D - Design'!AG123</f>
        <v>0</v>
      </c>
      <c r="AI117" s="190"/>
      <c r="AJ117" s="190"/>
      <c r="AK117" s="190"/>
      <c r="AV117"/>
      <c r="AW117" s="33"/>
      <c r="AX117" s="33"/>
      <c r="AY117" s="33"/>
      <c r="AZ117" s="33"/>
      <c r="BA117" s="33"/>
      <c r="BB117" s="33"/>
      <c r="BC117" s="33"/>
      <c r="BD117" s="33"/>
    </row>
    <row r="118" spans="1:56" ht="15" customHeight="1" x14ac:dyDescent="0.25">
      <c r="C118" s="166">
        <f>Tables!$C$16</f>
        <v>5.7</v>
      </c>
      <c r="D118" s="166"/>
      <c r="G118" s="135" t="s">
        <v>19</v>
      </c>
      <c r="I118" s="159">
        <f>'Form 2D - Design'!M124</f>
        <v>0</v>
      </c>
      <c r="J118" s="159"/>
      <c r="K118" s="159"/>
      <c r="L118" s="159"/>
      <c r="N118" s="189">
        <f>'Form 2D - Design'!Q124</f>
        <v>0</v>
      </c>
      <c r="O118" s="189"/>
      <c r="P118" s="189"/>
      <c r="Q118" s="189"/>
      <c r="S118" s="189">
        <f>'Form 2D - Design'!U124</f>
        <v>0</v>
      </c>
      <c r="T118" s="189"/>
      <c r="U118" s="189"/>
      <c r="V118" s="189"/>
      <c r="X118" s="189">
        <f>'Form 2D - Design'!Y124</f>
        <v>0</v>
      </c>
      <c r="Y118" s="189"/>
      <c r="Z118" s="189"/>
      <c r="AA118" s="189"/>
      <c r="AC118" s="189">
        <f>'Form 2D - Design'!AC124</f>
        <v>0</v>
      </c>
      <c r="AD118" s="189"/>
      <c r="AE118" s="189"/>
      <c r="AF118" s="189"/>
      <c r="AH118" s="189">
        <f>'Form 2D - Design'!AG124</f>
        <v>0</v>
      </c>
      <c r="AI118" s="189"/>
      <c r="AJ118" s="189"/>
      <c r="AK118" s="189"/>
      <c r="AV118" s="33"/>
      <c r="AW118" s="33"/>
      <c r="AX118" s="33"/>
      <c r="AY118" s="33"/>
      <c r="AZ118" s="33"/>
      <c r="BA118" s="33"/>
      <c r="BB118" s="33"/>
      <c r="BC118" s="33"/>
      <c r="BD118" s="33"/>
    </row>
    <row r="119" spans="1:56" ht="15" customHeight="1" x14ac:dyDescent="0.25">
      <c r="C119" s="166">
        <f>Tables!$C$17</f>
        <v>7.21</v>
      </c>
      <c r="D119" s="166"/>
      <c r="G119" s="135" t="s">
        <v>24</v>
      </c>
      <c r="I119" s="159">
        <f>'Form 2D - Design'!M125</f>
        <v>0</v>
      </c>
      <c r="J119" s="159"/>
      <c r="K119" s="159"/>
      <c r="L119" s="159"/>
      <c r="N119" s="189">
        <f>'Form 2D - Design'!Q125</f>
        <v>0</v>
      </c>
      <c r="O119" s="189"/>
      <c r="P119" s="189"/>
      <c r="Q119" s="189"/>
      <c r="S119" s="189">
        <f>'Form 2D - Design'!U125</f>
        <v>0</v>
      </c>
      <c r="T119" s="189"/>
      <c r="U119" s="189"/>
      <c r="V119" s="189"/>
      <c r="X119" s="189">
        <f>'Form 2D - Design'!Y125</f>
        <v>0</v>
      </c>
      <c r="Y119" s="189"/>
      <c r="Z119" s="189"/>
      <c r="AA119" s="189"/>
      <c r="AC119" s="189">
        <f>'Form 2D - Design'!AC125</f>
        <v>0</v>
      </c>
      <c r="AD119" s="189"/>
      <c r="AE119" s="189"/>
      <c r="AF119" s="189"/>
      <c r="AH119" s="189">
        <f>'Form 2D - Design'!AG125</f>
        <v>0</v>
      </c>
      <c r="AI119" s="189"/>
      <c r="AJ119" s="189"/>
      <c r="AK119" s="189"/>
      <c r="AO119" s="80" t="s">
        <v>300</v>
      </c>
      <c r="AP119" s="122">
        <f>Tables!C25</f>
        <v>5</v>
      </c>
      <c r="AS119" s="32"/>
      <c r="AV119" s="33"/>
      <c r="AW119" s="33"/>
      <c r="AX119" s="33"/>
      <c r="AY119" s="33"/>
      <c r="AZ119" s="33"/>
      <c r="BA119" s="33"/>
      <c r="BB119" s="33"/>
      <c r="BC119" s="33"/>
      <c r="BD119" s="33"/>
    </row>
    <row r="120" spans="1:56" ht="15" customHeight="1" x14ac:dyDescent="0.25">
      <c r="C120" s="166">
        <f>Tables!$C$18</f>
        <v>8.6300000000000008</v>
      </c>
      <c r="D120" s="166"/>
      <c r="G120" s="135" t="s">
        <v>28</v>
      </c>
      <c r="I120" s="159">
        <f>'Form 2D - Design'!M126</f>
        <v>0</v>
      </c>
      <c r="J120" s="159"/>
      <c r="K120" s="159"/>
      <c r="L120" s="159"/>
      <c r="N120" s="189">
        <f>'Form 2D - Design'!Q126</f>
        <v>0</v>
      </c>
      <c r="O120" s="189"/>
      <c r="P120" s="189"/>
      <c r="Q120" s="189"/>
      <c r="S120" s="189">
        <f>'Form 2D - Design'!U126</f>
        <v>0</v>
      </c>
      <c r="T120" s="189"/>
      <c r="U120" s="189"/>
      <c r="V120" s="189"/>
      <c r="X120" s="189">
        <f>'Form 2D - Design'!Y126</f>
        <v>0</v>
      </c>
      <c r="Y120" s="189"/>
      <c r="Z120" s="189"/>
      <c r="AA120" s="189"/>
      <c r="AC120" s="189">
        <f>'Form 2D - Design'!AC126</f>
        <v>0</v>
      </c>
      <c r="AD120" s="189"/>
      <c r="AE120" s="189"/>
      <c r="AF120" s="189"/>
      <c r="AH120" s="189">
        <f>'Form 2D - Design'!AG126</f>
        <v>0</v>
      </c>
      <c r="AI120" s="189"/>
      <c r="AJ120" s="189"/>
      <c r="AK120" s="189"/>
      <c r="AS120" s="32"/>
      <c r="AW120" s="33"/>
      <c r="AX120" s="33"/>
      <c r="AY120" s="33"/>
      <c r="AZ120" s="33"/>
      <c r="BA120" s="33"/>
      <c r="BB120" s="33"/>
      <c r="BC120" s="33"/>
      <c r="BD120" s="33"/>
    </row>
    <row r="121" spans="1:56" ht="15" customHeight="1" x14ac:dyDescent="0.25">
      <c r="C121" s="166">
        <f>Tables!$C$19</f>
        <v>10.8</v>
      </c>
      <c r="D121" s="166"/>
      <c r="G121" s="135" t="s">
        <v>31</v>
      </c>
      <c r="I121" s="159">
        <f>'Form 2D - Design'!M127</f>
        <v>0</v>
      </c>
      <c r="J121" s="159"/>
      <c r="K121" s="159"/>
      <c r="L121" s="159"/>
      <c r="N121" s="189">
        <f>'Form 2D - Design'!Q127</f>
        <v>0</v>
      </c>
      <c r="O121" s="189"/>
      <c r="P121" s="189"/>
      <c r="Q121" s="189"/>
      <c r="S121" s="189">
        <f>'Form 2D - Design'!U127</f>
        <v>0</v>
      </c>
      <c r="T121" s="189"/>
      <c r="U121" s="189"/>
      <c r="V121" s="189"/>
      <c r="X121" s="189">
        <f>'Form 2D - Design'!Y127</f>
        <v>0</v>
      </c>
      <c r="Y121" s="189"/>
      <c r="Z121" s="189"/>
      <c r="AA121" s="189"/>
      <c r="AC121" s="189">
        <f>'Form 2D - Design'!AC127</f>
        <v>0</v>
      </c>
      <c r="AD121" s="189"/>
      <c r="AE121" s="189"/>
      <c r="AF121" s="189"/>
      <c r="AH121" s="189">
        <f>'Form 2D - Design'!AG127</f>
        <v>0</v>
      </c>
      <c r="AI121" s="189"/>
      <c r="AJ121" s="189"/>
      <c r="AK121" s="189"/>
      <c r="AS121" s="32"/>
      <c r="AW121" s="33"/>
      <c r="AX121" s="33"/>
      <c r="AY121" s="33"/>
      <c r="AZ121" s="33"/>
      <c r="BA121" s="33"/>
      <c r="BB121" s="33"/>
      <c r="BC121" s="33"/>
      <c r="BD121" s="33"/>
    </row>
    <row r="122" spans="1:56" ht="15" customHeight="1" x14ac:dyDescent="0.25">
      <c r="C122" s="166">
        <f>Tables!$C$20</f>
        <v>14.8</v>
      </c>
      <c r="D122" s="166"/>
      <c r="G122" s="135" t="s">
        <v>35</v>
      </c>
      <c r="I122" s="159">
        <f>'Form 2D - Design'!M128</f>
        <v>0</v>
      </c>
      <c r="J122" s="159"/>
      <c r="K122" s="159"/>
      <c r="L122" s="159"/>
      <c r="N122" s="189">
        <f>'Form 2D - Design'!Q128</f>
        <v>0</v>
      </c>
      <c r="O122" s="189"/>
      <c r="P122" s="189"/>
      <c r="Q122" s="189"/>
      <c r="S122" s="189">
        <f>'Form 2D - Design'!U128</f>
        <v>0</v>
      </c>
      <c r="T122" s="189"/>
      <c r="U122" s="189"/>
      <c r="V122" s="189"/>
      <c r="X122" s="189">
        <f>'Form 2D - Design'!Y128</f>
        <v>0</v>
      </c>
      <c r="Y122" s="189"/>
      <c r="Z122" s="189"/>
      <c r="AA122" s="189"/>
      <c r="AC122" s="189">
        <f>'Form 2D - Design'!AC128</f>
        <v>0</v>
      </c>
      <c r="AD122" s="189"/>
      <c r="AE122" s="189"/>
      <c r="AF122" s="189"/>
      <c r="AH122" s="189">
        <f>'Form 2D - Design'!AG128</f>
        <v>0</v>
      </c>
      <c r="AI122" s="189"/>
      <c r="AJ122" s="189"/>
      <c r="AK122" s="189"/>
      <c r="AM122" s="21" t="s">
        <v>386</v>
      </c>
      <c r="AN122" s="21" t="s">
        <v>387</v>
      </c>
      <c r="AO122" s="21" t="s">
        <v>289</v>
      </c>
      <c r="AP122" s="21" t="s">
        <v>290</v>
      </c>
      <c r="AQ122" s="21" t="s">
        <v>291</v>
      </c>
      <c r="AS122" s="32"/>
      <c r="AW122" s="33"/>
      <c r="AX122" s="33"/>
      <c r="AY122" s="33"/>
      <c r="AZ122" s="33"/>
      <c r="BA122" s="33"/>
      <c r="BB122" s="33"/>
      <c r="BC122" s="33"/>
      <c r="BD122" s="33"/>
    </row>
    <row r="123" spans="1:56" ht="30" customHeight="1" x14ac:dyDescent="0.25">
      <c r="B123" s="1" t="s">
        <v>346</v>
      </c>
      <c r="I123" s="191" t="s">
        <v>382</v>
      </c>
      <c r="J123" s="191"/>
      <c r="K123" s="191"/>
      <c r="L123" s="191"/>
      <c r="M123" s="132"/>
      <c r="N123" s="191" t="s">
        <v>383</v>
      </c>
      <c r="O123" s="191"/>
      <c r="P123" s="191"/>
      <c r="Q123" s="191"/>
      <c r="S123" s="191" t="s">
        <v>384</v>
      </c>
      <c r="T123" s="191"/>
      <c r="U123" s="191"/>
      <c r="V123" s="191"/>
      <c r="X123" s="191" t="s">
        <v>296</v>
      </c>
      <c r="Y123" s="191"/>
      <c r="Z123" s="191"/>
      <c r="AA123" s="191"/>
      <c r="AC123" s="191" t="s">
        <v>297</v>
      </c>
      <c r="AD123" s="191"/>
      <c r="AE123" s="191"/>
      <c r="AF123" s="191"/>
      <c r="AH123" s="191" t="s">
        <v>385</v>
      </c>
      <c r="AI123" s="191"/>
      <c r="AJ123" s="191"/>
      <c r="AK123" s="191"/>
      <c r="AM123" s="116">
        <f>SUM(AM124:AM129)</f>
        <v>6</v>
      </c>
      <c r="AN123" s="116">
        <f>SUM(AN124:AN129)</f>
        <v>6</v>
      </c>
      <c r="AO123" s="116">
        <f>SUM(AO124:AO128)</f>
        <v>5</v>
      </c>
      <c r="AP123" s="116">
        <f>SUM(AP124:AP129)</f>
        <v>6</v>
      </c>
      <c r="AQ123" s="116">
        <f>SUM(AQ124:AQ129)</f>
        <v>4</v>
      </c>
      <c r="AS123" s="32"/>
      <c r="AW123" s="33"/>
      <c r="AX123" s="33"/>
      <c r="AY123" s="33"/>
      <c r="AZ123" s="33"/>
      <c r="BA123" s="33"/>
      <c r="BB123" s="33"/>
      <c r="BC123" s="33"/>
      <c r="BD123" s="33"/>
    </row>
    <row r="124" spans="1:56" ht="15" customHeight="1" x14ac:dyDescent="0.25">
      <c r="C124" s="166">
        <f>Tables!$C$15</f>
        <v>1.2</v>
      </c>
      <c r="D124" s="166"/>
      <c r="G124" s="135" t="s">
        <v>14</v>
      </c>
      <c r="I124" s="162"/>
      <c r="J124" s="162"/>
      <c r="K124" s="162"/>
      <c r="L124" s="162"/>
      <c r="N124" s="162"/>
      <c r="O124" s="162"/>
      <c r="P124" s="162"/>
      <c r="Q124" s="162"/>
      <c r="S124" s="162"/>
      <c r="T124" s="162"/>
      <c r="U124" s="162"/>
      <c r="V124" s="162"/>
      <c r="X124" s="162"/>
      <c r="Y124" s="162"/>
      <c r="Z124" s="162"/>
      <c r="AA124" s="162"/>
      <c r="AC124" s="162"/>
      <c r="AD124" s="162"/>
      <c r="AE124" s="162"/>
      <c r="AF124" s="162"/>
      <c r="AH124" s="162"/>
      <c r="AI124" s="162"/>
      <c r="AJ124" s="162"/>
      <c r="AK124" s="162"/>
      <c r="AM124" s="116">
        <f>IF(ISBLANK(I124),1,IF(I124=I117,0,1))</f>
        <v>1</v>
      </c>
      <c r="AN124" s="116">
        <f t="shared" ref="AN124:AN128" si="1">IF(ISBLANK(N124),1,IF(N124=N117,0,1))</f>
        <v>1</v>
      </c>
      <c r="AO124" s="116">
        <f>IF(OR(ISBLANK(X124),ISBLANK(Y$75)),1,IF(X124&gt;Y$75,1,0))</f>
        <v>1</v>
      </c>
      <c r="AP124" s="116">
        <f>IF(ISBLANK(AC124),1,IF(AC124&gt;$AP$119,1,0))</f>
        <v>1</v>
      </c>
      <c r="AQ124" s="116">
        <f t="shared" ref="AQ124:AQ129" si="2">IF(AH124&gt;I124,1,0)</f>
        <v>0</v>
      </c>
      <c r="AS124" s="32"/>
      <c r="AW124" s="33"/>
      <c r="AX124" s="33"/>
      <c r="AY124" s="33"/>
      <c r="AZ124" s="33"/>
      <c r="BA124" s="33"/>
      <c r="BB124" s="33"/>
      <c r="BC124" s="33"/>
      <c r="BD124" s="33"/>
    </row>
    <row r="125" spans="1:56" ht="15" customHeight="1" x14ac:dyDescent="0.25">
      <c r="C125" s="166">
        <f>Tables!$C$16</f>
        <v>5.7</v>
      </c>
      <c r="D125" s="166"/>
      <c r="G125" s="135" t="s">
        <v>19</v>
      </c>
      <c r="I125" s="161"/>
      <c r="J125" s="161"/>
      <c r="K125" s="161"/>
      <c r="L125" s="161"/>
      <c r="N125" s="161"/>
      <c r="O125" s="161"/>
      <c r="P125" s="161"/>
      <c r="Q125" s="161"/>
      <c r="S125" s="161"/>
      <c r="T125" s="161"/>
      <c r="U125" s="161"/>
      <c r="V125" s="161"/>
      <c r="X125" s="161"/>
      <c r="Y125" s="161"/>
      <c r="Z125" s="161"/>
      <c r="AA125" s="161"/>
      <c r="AC125" s="161"/>
      <c r="AD125" s="161"/>
      <c r="AE125" s="161"/>
      <c r="AF125" s="161"/>
      <c r="AH125" s="161"/>
      <c r="AI125" s="161"/>
      <c r="AJ125" s="161"/>
      <c r="AK125" s="161"/>
      <c r="AM125" s="116">
        <f t="shared" ref="AM125:AM129" si="3">IF(ISBLANK(I125),1,IF(I125=I118,0,1))</f>
        <v>1</v>
      </c>
      <c r="AN125" s="116">
        <f t="shared" si="1"/>
        <v>1</v>
      </c>
      <c r="AO125" s="116">
        <f t="shared" ref="AO125:AO128" si="4">IF(OR(ISBLANK(X125),ISBLANK(Y$75)),1,IF(X125&gt;Y$75,1,0))</f>
        <v>1</v>
      </c>
      <c r="AP125" s="116">
        <f t="shared" ref="AP125:AP129" si="5">IF(ISBLANK(AC125),1,IF(AC125&gt;$AP$119,1,0))</f>
        <v>1</v>
      </c>
      <c r="AQ125" s="116">
        <f>IF(OR(ISBLANK(AH125),ISBLANK(I125)),1,IF(AH125&gt;I125,1,0))</f>
        <v>1</v>
      </c>
      <c r="AW125" s="33"/>
      <c r="AX125" s="33"/>
      <c r="AY125" s="33"/>
      <c r="AZ125" s="33"/>
      <c r="BA125" s="33"/>
      <c r="BB125" s="33"/>
      <c r="BC125" s="33"/>
      <c r="BD125" s="33"/>
    </row>
    <row r="126" spans="1:56" ht="15" customHeight="1" x14ac:dyDescent="0.25">
      <c r="C126" s="166">
        <f>Tables!$C$17</f>
        <v>7.21</v>
      </c>
      <c r="D126" s="166"/>
      <c r="G126" s="135" t="s">
        <v>24</v>
      </c>
      <c r="I126" s="161"/>
      <c r="J126" s="161"/>
      <c r="K126" s="161"/>
      <c r="L126" s="161"/>
      <c r="N126" s="161"/>
      <c r="O126" s="161"/>
      <c r="P126" s="161"/>
      <c r="Q126" s="161"/>
      <c r="S126" s="161"/>
      <c r="T126" s="161"/>
      <c r="U126" s="161"/>
      <c r="V126" s="161"/>
      <c r="X126" s="161"/>
      <c r="Y126" s="161"/>
      <c r="Z126" s="161"/>
      <c r="AA126" s="161"/>
      <c r="AC126" s="161"/>
      <c r="AD126" s="161"/>
      <c r="AE126" s="161"/>
      <c r="AF126" s="161"/>
      <c r="AH126" s="161"/>
      <c r="AI126" s="161"/>
      <c r="AJ126" s="161"/>
      <c r="AK126" s="161"/>
      <c r="AM126" s="116">
        <f t="shared" si="3"/>
        <v>1</v>
      </c>
      <c r="AN126" s="116">
        <f t="shared" si="1"/>
        <v>1</v>
      </c>
      <c r="AO126" s="116">
        <f t="shared" si="4"/>
        <v>1</v>
      </c>
      <c r="AP126" s="116">
        <f t="shared" si="5"/>
        <v>1</v>
      </c>
      <c r="AQ126" s="116">
        <f t="shared" ref="AQ126:AQ128" si="6">IF(OR(ISBLANK(AH126),ISBLANK(I126)),1,IF(AH126&gt;I126,1,0))</f>
        <v>1</v>
      </c>
      <c r="AS126" s="36"/>
      <c r="AW126" s="33"/>
      <c r="AX126" s="33"/>
      <c r="AY126" s="33"/>
      <c r="AZ126" s="33"/>
      <c r="BA126" s="33"/>
      <c r="BB126" s="33"/>
      <c r="BC126" s="33"/>
      <c r="BD126" s="33"/>
    </row>
    <row r="127" spans="1:56" ht="15" customHeight="1" x14ac:dyDescent="0.25">
      <c r="C127" s="166">
        <f>Tables!$C$18</f>
        <v>8.6300000000000008</v>
      </c>
      <c r="D127" s="166"/>
      <c r="G127" s="135" t="s">
        <v>28</v>
      </c>
      <c r="I127" s="161"/>
      <c r="J127" s="161"/>
      <c r="K127" s="161"/>
      <c r="L127" s="161"/>
      <c r="N127" s="161"/>
      <c r="O127" s="161"/>
      <c r="P127" s="161"/>
      <c r="Q127" s="161"/>
      <c r="S127" s="161"/>
      <c r="T127" s="161"/>
      <c r="U127" s="161"/>
      <c r="V127" s="161"/>
      <c r="X127" s="161"/>
      <c r="Y127" s="161"/>
      <c r="Z127" s="161"/>
      <c r="AA127" s="161"/>
      <c r="AC127" s="161"/>
      <c r="AD127" s="161"/>
      <c r="AE127" s="161"/>
      <c r="AF127" s="161"/>
      <c r="AH127" s="161"/>
      <c r="AI127" s="161"/>
      <c r="AJ127" s="161"/>
      <c r="AK127" s="161"/>
      <c r="AM127" s="116">
        <f t="shared" si="3"/>
        <v>1</v>
      </c>
      <c r="AN127" s="116">
        <f t="shared" si="1"/>
        <v>1</v>
      </c>
      <c r="AO127" s="116">
        <f t="shared" si="4"/>
        <v>1</v>
      </c>
      <c r="AP127" s="116">
        <f t="shared" si="5"/>
        <v>1</v>
      </c>
      <c r="AQ127" s="116">
        <f t="shared" si="6"/>
        <v>1</v>
      </c>
      <c r="AS127" s="36"/>
      <c r="AW127" s="33"/>
      <c r="AX127" s="33"/>
      <c r="AY127" s="33"/>
      <c r="AZ127" s="33"/>
      <c r="BA127" s="33"/>
      <c r="BB127" s="33"/>
      <c r="BC127" s="33"/>
      <c r="BD127" s="33"/>
    </row>
    <row r="128" spans="1:56" ht="15" customHeight="1" x14ac:dyDescent="0.25">
      <c r="C128" s="166">
        <f>Tables!$C$19</f>
        <v>10.8</v>
      </c>
      <c r="D128" s="166"/>
      <c r="G128" s="135" t="s">
        <v>31</v>
      </c>
      <c r="I128" s="161"/>
      <c r="J128" s="161"/>
      <c r="K128" s="161"/>
      <c r="L128" s="161"/>
      <c r="N128" s="161"/>
      <c r="O128" s="161"/>
      <c r="P128" s="161"/>
      <c r="Q128" s="161"/>
      <c r="S128" s="161"/>
      <c r="T128" s="161"/>
      <c r="U128" s="161"/>
      <c r="V128" s="161"/>
      <c r="X128" s="161"/>
      <c r="Y128" s="161"/>
      <c r="Z128" s="161"/>
      <c r="AA128" s="161"/>
      <c r="AC128" s="161"/>
      <c r="AD128" s="161"/>
      <c r="AE128" s="161"/>
      <c r="AF128" s="161"/>
      <c r="AH128" s="161"/>
      <c r="AI128" s="161"/>
      <c r="AJ128" s="161"/>
      <c r="AK128" s="161"/>
      <c r="AM128" s="116">
        <f t="shared" si="3"/>
        <v>1</v>
      </c>
      <c r="AN128" s="116">
        <f t="shared" si="1"/>
        <v>1</v>
      </c>
      <c r="AO128" s="116">
        <f t="shared" si="4"/>
        <v>1</v>
      </c>
      <c r="AP128" s="116">
        <f t="shared" si="5"/>
        <v>1</v>
      </c>
      <c r="AQ128" s="116">
        <f t="shared" si="6"/>
        <v>1</v>
      </c>
      <c r="AW128" s="33"/>
      <c r="AX128" s="33"/>
      <c r="AY128" s="33"/>
      <c r="AZ128" s="33"/>
      <c r="BA128" s="33"/>
      <c r="BB128" s="33"/>
      <c r="BC128" s="33"/>
      <c r="BD128" s="33"/>
    </row>
    <row r="129" spans="2:56" ht="15" customHeight="1" x14ac:dyDescent="0.25">
      <c r="C129" s="166">
        <f>Tables!$C$20</f>
        <v>14.8</v>
      </c>
      <c r="D129" s="166"/>
      <c r="G129" s="135" t="s">
        <v>35</v>
      </c>
      <c r="I129" s="161"/>
      <c r="J129" s="161"/>
      <c r="K129" s="161"/>
      <c r="L129" s="161"/>
      <c r="N129" s="161"/>
      <c r="O129" s="161"/>
      <c r="P129" s="161"/>
      <c r="Q129" s="161"/>
      <c r="S129" s="161"/>
      <c r="T129" s="161"/>
      <c r="U129" s="161"/>
      <c r="V129" s="161"/>
      <c r="X129" s="161"/>
      <c r="Y129" s="161"/>
      <c r="Z129" s="161"/>
      <c r="AA129" s="161"/>
      <c r="AC129" s="161"/>
      <c r="AD129" s="161"/>
      <c r="AE129" s="161"/>
      <c r="AF129" s="161"/>
      <c r="AH129" s="161"/>
      <c r="AI129" s="161"/>
      <c r="AJ129" s="161"/>
      <c r="AK129" s="161"/>
      <c r="AM129" s="116">
        <f t="shared" si="3"/>
        <v>1</v>
      </c>
      <c r="AN129" s="116">
        <f>IF(ISBLANK(N129),1,IF(N129=N122,0,1))</f>
        <v>1</v>
      </c>
      <c r="AO129" s="122">
        <f>AH75-X129</f>
        <v>0</v>
      </c>
      <c r="AP129" s="116">
        <f t="shared" si="5"/>
        <v>1</v>
      </c>
      <c r="AQ129" s="116">
        <f t="shared" si="2"/>
        <v>0</v>
      </c>
      <c r="AW129" s="33"/>
      <c r="AX129" s="33"/>
      <c r="AY129" s="33"/>
      <c r="AZ129" s="33"/>
      <c r="BA129" s="33"/>
      <c r="BB129" s="33"/>
      <c r="BC129" s="33"/>
      <c r="BD129" s="33"/>
    </row>
    <row r="130" spans="2:56" ht="4.9000000000000004" customHeight="1" x14ac:dyDescent="0.25">
      <c r="AM130" s="117"/>
      <c r="AN130" s="117"/>
      <c r="AO130" s="117"/>
      <c r="AP130" s="117"/>
      <c r="AQ130" s="117"/>
      <c r="AW130" s="33"/>
      <c r="AX130" s="33"/>
      <c r="AY130" s="33"/>
      <c r="AZ130" s="33"/>
      <c r="BA130" s="33"/>
      <c r="BB130" s="33"/>
      <c r="BC130" s="33"/>
      <c r="BD130" s="33"/>
    </row>
    <row r="131" spans="2:56" ht="15" customHeight="1" x14ac:dyDescent="0.25">
      <c r="B131" s="3" t="s">
        <v>299</v>
      </c>
      <c r="C131" s="3"/>
      <c r="D131" s="3"/>
      <c r="E131" s="3"/>
      <c r="F131" s="3"/>
      <c r="G131" s="3"/>
      <c r="AW131" s="33"/>
      <c r="AX131" s="33"/>
      <c r="AY131" s="33"/>
      <c r="AZ131" s="33"/>
      <c r="BA131" s="33"/>
      <c r="BB131" s="33"/>
      <c r="BC131" s="33"/>
      <c r="BD131" s="33"/>
    </row>
    <row r="132" spans="2:56" ht="15" customHeight="1" x14ac:dyDescent="0.25">
      <c r="B132" s="141"/>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c r="AG132" s="142"/>
      <c r="AH132" s="142"/>
      <c r="AI132" s="142"/>
      <c r="AJ132" s="142"/>
      <c r="AK132" s="143"/>
      <c r="AW132" s="33"/>
      <c r="AX132" s="33"/>
      <c r="AY132" s="33"/>
      <c r="AZ132" s="33"/>
      <c r="BA132" s="33"/>
      <c r="BB132" s="33"/>
      <c r="BC132" s="33"/>
      <c r="BD132" s="33"/>
    </row>
    <row r="133" spans="2:56" ht="15" customHeight="1" x14ac:dyDescent="0.25">
      <c r="B133" s="144"/>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145"/>
      <c r="AH133" s="145"/>
      <c r="AI133" s="145"/>
      <c r="AJ133" s="145"/>
      <c r="AK133" s="146"/>
      <c r="AS133" s="36"/>
      <c r="AW133" s="33"/>
      <c r="AX133" s="33"/>
      <c r="AY133" s="33"/>
      <c r="AZ133" s="33"/>
      <c r="BA133" s="33"/>
      <c r="BB133" s="33"/>
      <c r="BC133" s="33"/>
      <c r="BD133" s="33"/>
    </row>
    <row r="134" spans="2:56" ht="15" customHeight="1" x14ac:dyDescent="0.25">
      <c r="B134" s="144"/>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6"/>
      <c r="AS134" s="32"/>
      <c r="AW134" s="33"/>
      <c r="AX134" s="33"/>
      <c r="AY134" s="33"/>
      <c r="AZ134" s="33"/>
      <c r="BA134" s="33"/>
      <c r="BB134" s="33"/>
      <c r="BC134" s="33"/>
      <c r="BD134" s="33"/>
    </row>
    <row r="135" spans="2:56" ht="15" customHeight="1" x14ac:dyDescent="0.25">
      <c r="B135" s="144"/>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c r="AA135" s="145"/>
      <c r="AB135" s="145"/>
      <c r="AC135" s="145"/>
      <c r="AD135" s="145"/>
      <c r="AE135" s="145"/>
      <c r="AF135" s="145"/>
      <c r="AG135" s="145"/>
      <c r="AH135" s="145"/>
      <c r="AI135" s="145"/>
      <c r="AJ135" s="145"/>
      <c r="AK135" s="146"/>
      <c r="AV135"/>
      <c r="AW135" s="33"/>
      <c r="AX135" s="33"/>
      <c r="AY135" s="33"/>
      <c r="AZ135" s="33"/>
      <c r="BA135" s="33"/>
      <c r="BB135" s="33"/>
      <c r="BC135" s="33"/>
      <c r="BD135" s="33"/>
    </row>
    <row r="136" spans="2:56" ht="15" customHeight="1" x14ac:dyDescent="0.25">
      <c r="B136" s="144"/>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c r="AA136" s="145"/>
      <c r="AB136" s="145"/>
      <c r="AC136" s="145"/>
      <c r="AD136" s="145"/>
      <c r="AE136" s="145"/>
      <c r="AF136" s="145"/>
      <c r="AG136" s="145"/>
      <c r="AH136" s="145"/>
      <c r="AI136" s="145"/>
      <c r="AJ136" s="145"/>
      <c r="AK136" s="146"/>
      <c r="AW136" s="33"/>
      <c r="AX136" s="33"/>
      <c r="AY136" s="33"/>
      <c r="AZ136" s="33"/>
      <c r="BA136" s="33"/>
      <c r="BB136" s="33"/>
      <c r="BC136" s="33"/>
      <c r="BD136" s="33"/>
    </row>
    <row r="137" spans="2:56" ht="15" customHeight="1" x14ac:dyDescent="0.25">
      <c r="B137" s="144"/>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c r="AA137" s="145"/>
      <c r="AB137" s="145"/>
      <c r="AC137" s="145"/>
      <c r="AD137" s="145"/>
      <c r="AE137" s="145"/>
      <c r="AF137" s="145"/>
      <c r="AG137" s="145"/>
      <c r="AH137" s="145"/>
      <c r="AI137" s="145"/>
      <c r="AJ137" s="145"/>
      <c r="AK137" s="146"/>
      <c r="AW137" s="33"/>
      <c r="AX137" s="33"/>
      <c r="AY137" s="33"/>
      <c r="AZ137" s="33"/>
      <c r="BA137" s="33"/>
      <c r="BB137" s="33"/>
      <c r="BC137" s="33"/>
      <c r="BD137" s="33"/>
    </row>
    <row r="138" spans="2:56" ht="15" customHeight="1" x14ac:dyDescent="0.25">
      <c r="B138" s="147"/>
      <c r="C138" s="148"/>
      <c r="D138" s="148"/>
      <c r="E138" s="148"/>
      <c r="F138" s="148"/>
      <c r="G138" s="148"/>
      <c r="H138" s="148"/>
      <c r="I138" s="148"/>
      <c r="J138" s="148"/>
      <c r="K138" s="148"/>
      <c r="L138" s="148"/>
      <c r="M138" s="148"/>
      <c r="N138" s="148"/>
      <c r="O138" s="148"/>
      <c r="P138" s="148"/>
      <c r="Q138" s="148"/>
      <c r="R138" s="148"/>
      <c r="S138" s="148"/>
      <c r="T138" s="148"/>
      <c r="U138" s="148"/>
      <c r="V138" s="148"/>
      <c r="W138" s="148"/>
      <c r="X138" s="148"/>
      <c r="Y138" s="148"/>
      <c r="Z138" s="148"/>
      <c r="AA138" s="148"/>
      <c r="AB138" s="148"/>
      <c r="AC138" s="148"/>
      <c r="AD138" s="148"/>
      <c r="AE138" s="148"/>
      <c r="AF138" s="148"/>
      <c r="AG138" s="148"/>
      <c r="AH138" s="148"/>
      <c r="AI138" s="148"/>
      <c r="AJ138" s="148"/>
      <c r="AK138" s="149"/>
      <c r="AW138" s="33"/>
      <c r="AX138" s="33"/>
      <c r="AY138" s="33"/>
      <c r="AZ138" s="33"/>
      <c r="BA138" s="33"/>
      <c r="BB138" s="33"/>
      <c r="BC138" s="33"/>
      <c r="BD138" s="33"/>
    </row>
    <row r="139" spans="2:56" ht="4.9000000000000004" customHeight="1" x14ac:dyDescent="0.25">
      <c r="B139" s="128"/>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row>
    <row r="140" spans="2:56" ht="15" customHeight="1" x14ac:dyDescent="0.25">
      <c r="B140" s="1" t="s">
        <v>388</v>
      </c>
      <c r="C140" s="1"/>
      <c r="D140" s="1"/>
      <c r="E140" s="1"/>
      <c r="F140" s="1"/>
      <c r="G140" s="1"/>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c r="AG140" s="128"/>
      <c r="AH140" s="128"/>
      <c r="AI140" s="128"/>
      <c r="AJ140" s="128"/>
      <c r="AK140" s="128"/>
    </row>
    <row r="141" spans="2:56" ht="15" customHeight="1" x14ac:dyDescent="0.25">
      <c r="C141" s="135"/>
      <c r="E141" s="135" t="s">
        <v>122</v>
      </c>
      <c r="F141" s="140"/>
      <c r="G141" s="140"/>
      <c r="H141" s="140"/>
      <c r="I141" s="140"/>
      <c r="J141" s="140"/>
      <c r="K141" s="140"/>
      <c r="L141" s="140"/>
      <c r="M141" s="140"/>
      <c r="N141" s="140"/>
      <c r="O141" s="140"/>
      <c r="P141" s="140"/>
      <c r="Q141" s="140"/>
      <c r="R141" s="140"/>
      <c r="S141" s="140"/>
      <c r="T141" s="140"/>
      <c r="U141" s="140"/>
      <c r="V141" s="140"/>
    </row>
    <row r="142" spans="2:56" ht="15" customHeight="1" x14ac:dyDescent="0.25">
      <c r="C142" s="135"/>
      <c r="E142" s="135" t="s">
        <v>123</v>
      </c>
      <c r="F142" s="151"/>
      <c r="G142" s="151"/>
      <c r="H142" s="151"/>
      <c r="I142" s="151"/>
      <c r="J142" s="151"/>
      <c r="K142" s="151"/>
      <c r="L142" s="151"/>
      <c r="M142" s="151"/>
      <c r="N142" s="151"/>
      <c r="O142" s="151"/>
      <c r="P142" s="151"/>
      <c r="Q142" s="151"/>
      <c r="R142" s="151"/>
      <c r="S142" s="151"/>
      <c r="T142" s="151"/>
      <c r="U142" s="151"/>
      <c r="V142" s="151"/>
      <c r="W142" s="128"/>
      <c r="X142" s="128"/>
      <c r="Y142" s="128"/>
      <c r="Z142" s="128"/>
      <c r="AA142" s="128"/>
      <c r="AB142" s="128"/>
      <c r="AC142" s="128"/>
      <c r="AD142" s="128"/>
      <c r="AE142" s="128"/>
      <c r="AF142" s="128"/>
      <c r="AG142" s="128"/>
      <c r="AH142" s="128"/>
      <c r="AI142" s="128"/>
      <c r="AJ142" s="128"/>
      <c r="AK142" s="128"/>
    </row>
    <row r="143" spans="2:56" ht="15" customHeight="1" x14ac:dyDescent="0.25">
      <c r="C143" s="135"/>
      <c r="E143" s="135" t="s">
        <v>389</v>
      </c>
      <c r="F143" s="151"/>
      <c r="G143" s="151"/>
      <c r="H143" s="151"/>
      <c r="I143" s="151"/>
      <c r="J143" s="151"/>
      <c r="K143" s="151"/>
      <c r="L143" s="151"/>
      <c r="M143" s="151"/>
      <c r="N143" s="151"/>
      <c r="O143" s="151"/>
      <c r="P143" s="151"/>
      <c r="Q143" s="151"/>
      <c r="R143" s="151"/>
      <c r="S143" s="151"/>
      <c r="T143" s="151"/>
      <c r="U143" s="151"/>
      <c r="V143" s="151"/>
      <c r="X143" s="135"/>
      <c r="Y143" s="135" t="s">
        <v>390</v>
      </c>
      <c r="Z143" s="164"/>
      <c r="AA143" s="164"/>
      <c r="AB143" s="164"/>
      <c r="AC143" s="164"/>
      <c r="AF143" s="135"/>
      <c r="AG143" s="135" t="s">
        <v>391</v>
      </c>
      <c r="AH143" s="164"/>
      <c r="AI143" s="164"/>
      <c r="AJ143" s="164"/>
      <c r="AK143" s="164"/>
    </row>
    <row r="144" spans="2:56" ht="15" customHeight="1" x14ac:dyDescent="0.25">
      <c r="C144" s="135"/>
      <c r="E144" s="135" t="s">
        <v>310</v>
      </c>
      <c r="F144" s="183"/>
      <c r="G144" s="183"/>
      <c r="H144" s="183"/>
      <c r="I144" s="183"/>
      <c r="J144" s="183"/>
      <c r="K144" s="183"/>
      <c r="L144" s="183"/>
      <c r="M144" s="183"/>
      <c r="N144" s="183"/>
      <c r="O144" s="183"/>
      <c r="P144" s="183"/>
      <c r="Q144" s="183"/>
      <c r="R144" s="183"/>
      <c r="S144" s="183"/>
      <c r="T144" s="183"/>
      <c r="U144" s="183"/>
      <c r="V144" s="183"/>
      <c r="X144" s="9"/>
      <c r="Y144" s="9"/>
      <c r="Z144" s="9"/>
      <c r="AA144" s="9"/>
      <c r="AB144" s="9"/>
      <c r="AC144" s="9"/>
      <c r="AD144" s="135" t="s">
        <v>311</v>
      </c>
      <c r="AE144" s="192"/>
      <c r="AF144" s="192"/>
      <c r="AG144" s="192"/>
      <c r="AH144" s="192"/>
      <c r="AI144" s="192"/>
    </row>
    <row r="145" spans="2:39" ht="4.9000000000000004" customHeight="1" x14ac:dyDescent="0.25">
      <c r="B145" s="135"/>
      <c r="C145" s="135"/>
      <c r="D145" s="135"/>
      <c r="E145" s="135"/>
      <c r="F145" s="135"/>
      <c r="G145" s="135"/>
      <c r="H145" s="45"/>
      <c r="I145" s="45"/>
      <c r="J145" s="45"/>
      <c r="K145" s="45"/>
      <c r="L145" s="45"/>
      <c r="M145" s="45"/>
      <c r="N145" s="45"/>
      <c r="O145" s="45"/>
      <c r="P145" s="45"/>
      <c r="Q145" s="45"/>
      <c r="R145" s="45"/>
      <c r="S145" s="45"/>
      <c r="T145" s="45"/>
      <c r="U145" s="45"/>
      <c r="V145" s="45"/>
      <c r="X145" s="128"/>
      <c r="Y145" s="128"/>
      <c r="Z145" s="128"/>
      <c r="AA145" s="128"/>
      <c r="AB145" s="128"/>
      <c r="AC145" s="128"/>
      <c r="AD145" s="135"/>
      <c r="AE145" s="128"/>
      <c r="AF145" s="128"/>
      <c r="AG145" s="128"/>
      <c r="AH145" s="128"/>
      <c r="AI145" s="128"/>
      <c r="AJ145" s="128"/>
      <c r="AK145" s="128"/>
    </row>
    <row r="146" spans="2:39" ht="15" customHeight="1" x14ac:dyDescent="0.25">
      <c r="B146" s="1" t="s">
        <v>392</v>
      </c>
      <c r="C146" s="1"/>
      <c r="D146" s="1"/>
      <c r="E146" s="1"/>
      <c r="F146" s="1"/>
      <c r="G146" s="1"/>
      <c r="H146" s="128"/>
      <c r="I146" s="128"/>
      <c r="J146" s="128"/>
      <c r="K146" s="128"/>
      <c r="L146" s="128"/>
      <c r="M146" s="128"/>
      <c r="N146" s="128"/>
      <c r="O146" s="128"/>
      <c r="P146" s="128"/>
      <c r="Q146" s="128"/>
      <c r="R146" s="128"/>
      <c r="S146" s="128"/>
      <c r="T146" s="128"/>
      <c r="U146" s="128"/>
      <c r="V146" s="128"/>
      <c r="X146" s="128"/>
      <c r="Y146" s="128"/>
      <c r="Z146" s="128"/>
      <c r="AA146" s="128"/>
      <c r="AB146" s="128"/>
      <c r="AC146" s="128"/>
      <c r="AD146" s="20"/>
      <c r="AE146" s="36" t="s">
        <v>393</v>
      </c>
      <c r="AH146" s="128"/>
      <c r="AI146" s="128"/>
      <c r="AJ146" s="128"/>
      <c r="AK146" s="128"/>
      <c r="AM146" s="116">
        <f>IF(ISBLANK(AD146),1,2)</f>
        <v>1</v>
      </c>
    </row>
    <row r="147" spans="2:39" ht="15" customHeight="1" x14ac:dyDescent="0.25">
      <c r="C147" s="135"/>
      <c r="E147" s="135" t="s">
        <v>394</v>
      </c>
      <c r="F147" s="140"/>
      <c r="G147" s="140"/>
      <c r="H147" s="140"/>
      <c r="I147" s="140"/>
      <c r="J147" s="140"/>
      <c r="K147" s="140"/>
      <c r="L147" s="140"/>
      <c r="M147" s="140"/>
      <c r="N147" s="140"/>
      <c r="O147" s="140"/>
      <c r="P147" s="140"/>
      <c r="Q147" s="140"/>
      <c r="R147" s="140"/>
      <c r="S147" s="140"/>
      <c r="T147" s="140"/>
      <c r="U147" s="140"/>
      <c r="V147" s="140"/>
      <c r="AM147" s="116">
        <f>IF(AND(ISBLANK(F147),ISBLANK(F148),ISBLANK(F149),ISBLANK(F151),ISBLANK(F152),ISBLANK(Z149),ISBLANK(AH149),ISBLANK(AE151),ISBLANK(AE152)),1,2)</f>
        <v>1</v>
      </c>
    </row>
    <row r="148" spans="2:39" ht="15" customHeight="1" x14ac:dyDescent="0.25">
      <c r="C148" s="135"/>
      <c r="E148" s="135" t="s">
        <v>123</v>
      </c>
      <c r="F148" s="151"/>
      <c r="G148" s="151"/>
      <c r="H148" s="151"/>
      <c r="I148" s="151"/>
      <c r="J148" s="151"/>
      <c r="K148" s="151"/>
      <c r="L148" s="151"/>
      <c r="M148" s="151"/>
      <c r="N148" s="151"/>
      <c r="O148" s="151"/>
      <c r="P148" s="151"/>
      <c r="Q148" s="151"/>
      <c r="R148" s="151"/>
      <c r="S148" s="151"/>
      <c r="T148" s="151"/>
      <c r="U148" s="151"/>
      <c r="V148" s="151"/>
      <c r="AE148" s="128"/>
      <c r="AF148" s="128"/>
      <c r="AG148" s="128"/>
      <c r="AH148" s="128"/>
      <c r="AI148" s="128"/>
      <c r="AJ148" s="128"/>
      <c r="AK148" s="128"/>
    </row>
    <row r="149" spans="2:39" ht="15" customHeight="1" x14ac:dyDescent="0.25">
      <c r="C149" s="135"/>
      <c r="E149" s="135" t="s">
        <v>389</v>
      </c>
      <c r="F149" s="151"/>
      <c r="G149" s="151"/>
      <c r="H149" s="151"/>
      <c r="I149" s="151"/>
      <c r="J149" s="151"/>
      <c r="K149" s="151"/>
      <c r="L149" s="151"/>
      <c r="M149" s="151"/>
      <c r="N149" s="151"/>
      <c r="O149" s="151"/>
      <c r="P149" s="151"/>
      <c r="Q149" s="151"/>
      <c r="R149" s="151"/>
      <c r="S149" s="151"/>
      <c r="T149" s="151"/>
      <c r="U149" s="151"/>
      <c r="V149" s="151"/>
      <c r="X149" s="135"/>
      <c r="Y149" s="135" t="s">
        <v>390</v>
      </c>
      <c r="Z149" s="164"/>
      <c r="AA149" s="164"/>
      <c r="AB149" s="164"/>
      <c r="AC149" s="164"/>
      <c r="AF149" s="135"/>
      <c r="AG149" s="135" t="s">
        <v>391</v>
      </c>
      <c r="AH149" s="164"/>
      <c r="AI149" s="164"/>
      <c r="AJ149" s="164"/>
      <c r="AK149" s="164"/>
    </row>
    <row r="150" spans="2:39" ht="15" customHeight="1" x14ac:dyDescent="0.25">
      <c r="C150" s="135"/>
      <c r="E150" s="135" t="s">
        <v>395</v>
      </c>
    </row>
    <row r="151" spans="2:39" ht="15" customHeight="1" x14ac:dyDescent="0.25">
      <c r="C151" s="135"/>
      <c r="E151" s="135" t="s">
        <v>122</v>
      </c>
      <c r="F151" s="140"/>
      <c r="G151" s="140"/>
      <c r="H151" s="140"/>
      <c r="I151" s="140"/>
      <c r="J151" s="140"/>
      <c r="K151" s="140"/>
      <c r="L151" s="140"/>
      <c r="M151" s="140"/>
      <c r="N151" s="140"/>
      <c r="O151" s="140"/>
      <c r="P151" s="140"/>
      <c r="Q151" s="140"/>
      <c r="R151" s="140"/>
      <c r="S151" s="140"/>
      <c r="T151" s="140"/>
      <c r="U151" s="140"/>
      <c r="V151" s="140"/>
      <c r="W151" s="128"/>
      <c r="X151" s="128"/>
      <c r="Y151" s="128"/>
      <c r="Z151" s="128"/>
      <c r="AA151" s="128"/>
      <c r="AB151" s="128"/>
      <c r="AC151" s="128"/>
      <c r="AD151" s="135" t="s">
        <v>396</v>
      </c>
      <c r="AE151" s="140"/>
      <c r="AF151" s="140"/>
      <c r="AG151" s="140"/>
      <c r="AH151" s="140"/>
      <c r="AI151" s="140"/>
      <c r="AJ151" s="140"/>
      <c r="AK151" s="140"/>
    </row>
    <row r="152" spans="2:39" ht="15" customHeight="1" x14ac:dyDescent="0.25">
      <c r="C152" s="135"/>
      <c r="E152" s="135" t="s">
        <v>310</v>
      </c>
      <c r="F152" s="183"/>
      <c r="G152" s="183"/>
      <c r="H152" s="183"/>
      <c r="I152" s="183"/>
      <c r="J152" s="183"/>
      <c r="K152" s="183"/>
      <c r="L152" s="183"/>
      <c r="M152" s="183"/>
      <c r="N152" s="183"/>
      <c r="O152" s="183"/>
      <c r="P152" s="183"/>
      <c r="Q152" s="183"/>
      <c r="R152" s="183"/>
      <c r="S152" s="183"/>
      <c r="T152" s="183"/>
      <c r="U152" s="183"/>
      <c r="V152" s="183"/>
      <c r="AD152" s="135" t="s">
        <v>311</v>
      </c>
      <c r="AE152" s="174"/>
      <c r="AF152" s="174"/>
      <c r="AG152" s="174"/>
      <c r="AH152" s="174"/>
      <c r="AI152" s="174"/>
    </row>
    <row r="153" spans="2:39" ht="15" customHeight="1" x14ac:dyDescent="0.25">
      <c r="C153" s="135"/>
    </row>
    <row r="154" spans="2:39" ht="15" customHeight="1" x14ac:dyDescent="0.25">
      <c r="AK154" s="37"/>
    </row>
    <row r="155" spans="2:39" ht="15" customHeight="1" x14ac:dyDescent="0.25">
      <c r="B155" s="138">
        <f>Tables!$C$13</f>
        <v>45031</v>
      </c>
      <c r="C155" s="138"/>
      <c r="D155" s="138"/>
      <c r="E155" s="138"/>
      <c r="F155" s="138"/>
      <c r="G155" s="138"/>
      <c r="H155" s="138"/>
      <c r="R155" s="139" t="s">
        <v>397</v>
      </c>
      <c r="S155" s="139"/>
      <c r="T155" s="139"/>
      <c r="U155" s="139"/>
      <c r="AK155" s="37"/>
    </row>
    <row r="156" spans="2:39" ht="15" customHeight="1" x14ac:dyDescent="0.25">
      <c r="C156" s="135" t="s">
        <v>194</v>
      </c>
      <c r="D156" s="165">
        <f>IF(ISBLANK($E$17),"",$E$17)</f>
        <v>0</v>
      </c>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42"/>
      <c r="AB156" s="42"/>
      <c r="AC156" s="42"/>
      <c r="AF156" s="135" t="s">
        <v>102</v>
      </c>
      <c r="AG156" s="170">
        <f>$AF$17</f>
        <v>0</v>
      </c>
      <c r="AH156" s="170"/>
      <c r="AI156" s="170"/>
      <c r="AJ156" s="170"/>
      <c r="AK156" s="170"/>
    </row>
    <row r="157" spans="2:39" ht="15" customHeight="1" x14ac:dyDescent="0.25">
      <c r="H157" s="43"/>
      <c r="I157" s="43"/>
      <c r="J157" s="135"/>
      <c r="K157" s="135"/>
      <c r="L157" s="135"/>
      <c r="M157" s="43"/>
      <c r="N157" s="42"/>
      <c r="O157" s="42"/>
      <c r="P157" s="42"/>
      <c r="Q157" s="42"/>
      <c r="R157" s="42"/>
      <c r="S157" s="42"/>
      <c r="T157" s="42"/>
      <c r="U157" s="42"/>
      <c r="V157" s="42"/>
      <c r="W157" s="42"/>
      <c r="X157" s="42"/>
      <c r="Y157" s="42"/>
      <c r="Z157" s="42"/>
      <c r="AA157" s="42"/>
      <c r="AB157" s="42"/>
      <c r="AC157" s="42"/>
      <c r="AF157" s="135" t="s">
        <v>124</v>
      </c>
      <c r="AG157" s="187">
        <f>IF(ISBLANK($AF$18),"",$AF$18)</f>
        <v>0</v>
      </c>
      <c r="AH157" s="187"/>
      <c r="AI157" s="187"/>
      <c r="AJ157" s="187"/>
      <c r="AK157" s="187"/>
    </row>
    <row r="158" spans="2:39" ht="15" customHeight="1" x14ac:dyDescent="0.25">
      <c r="B158" s="1" t="s">
        <v>301</v>
      </c>
      <c r="C158" s="1"/>
      <c r="D158" s="1"/>
      <c r="E158" s="1"/>
      <c r="F158" s="1"/>
      <c r="G158" s="1"/>
      <c r="H158" s="1"/>
      <c r="I158" s="1"/>
    </row>
    <row r="159" spans="2:39" ht="15" customHeight="1" x14ac:dyDescent="0.25">
      <c r="B159" s="193" t="s">
        <v>398</v>
      </c>
      <c r="C159" s="193"/>
      <c r="D159" s="193"/>
      <c r="E159" s="193"/>
      <c r="F159" s="193"/>
      <c r="G159" s="193"/>
      <c r="H159" s="193"/>
      <c r="I159" s="193"/>
      <c r="J159" s="193"/>
      <c r="K159" s="193"/>
      <c r="L159" s="193"/>
      <c r="M159" s="193"/>
      <c r="N159" s="193"/>
      <c r="O159" s="193"/>
      <c r="P159" s="193"/>
      <c r="Q159" s="193"/>
      <c r="R159" s="193"/>
      <c r="S159" s="193"/>
      <c r="T159" s="193"/>
      <c r="U159" s="193"/>
      <c r="V159" s="193"/>
      <c r="W159" s="193"/>
      <c r="X159" s="193"/>
      <c r="Y159" s="193"/>
      <c r="Z159" s="193"/>
      <c r="AA159" s="193"/>
      <c r="AB159" s="193"/>
      <c r="AC159" s="193"/>
      <c r="AD159" s="193"/>
      <c r="AE159" s="193"/>
      <c r="AF159" s="193"/>
      <c r="AG159" s="193"/>
      <c r="AH159" s="193"/>
      <c r="AI159" s="193"/>
      <c r="AJ159" s="193"/>
      <c r="AK159" s="193"/>
    </row>
    <row r="160" spans="2:39" ht="15" customHeight="1" x14ac:dyDescent="0.25">
      <c r="B160" s="193"/>
      <c r="C160" s="193"/>
      <c r="D160" s="193"/>
      <c r="E160" s="193"/>
      <c r="F160" s="193"/>
      <c r="G160" s="193"/>
      <c r="H160" s="193"/>
      <c r="I160" s="193"/>
      <c r="J160" s="193"/>
      <c r="K160" s="193"/>
      <c r="L160" s="193"/>
      <c r="M160" s="193"/>
      <c r="N160" s="193"/>
      <c r="O160" s="193"/>
      <c r="P160" s="193"/>
      <c r="Q160" s="193"/>
      <c r="R160" s="193"/>
      <c r="S160" s="193"/>
      <c r="T160" s="193"/>
      <c r="U160" s="193"/>
      <c r="V160" s="193"/>
      <c r="W160" s="193"/>
      <c r="X160" s="193"/>
      <c r="Y160" s="193"/>
      <c r="Z160" s="193"/>
      <c r="AA160" s="193"/>
      <c r="AB160" s="193"/>
      <c r="AC160" s="193"/>
      <c r="AD160" s="193"/>
      <c r="AE160" s="193"/>
      <c r="AF160" s="193"/>
      <c r="AG160" s="193"/>
      <c r="AH160" s="193"/>
      <c r="AI160" s="193"/>
      <c r="AJ160" s="193"/>
      <c r="AK160" s="193"/>
    </row>
    <row r="161" spans="2:37" ht="15" customHeight="1" x14ac:dyDescent="0.25">
      <c r="B161" s="193"/>
      <c r="C161" s="193"/>
      <c r="D161" s="193"/>
      <c r="E161" s="193"/>
      <c r="F161" s="193"/>
      <c r="G161" s="193"/>
      <c r="H161" s="193"/>
      <c r="I161" s="193"/>
      <c r="J161" s="193"/>
      <c r="K161" s="193"/>
      <c r="L161" s="193"/>
      <c r="M161" s="193"/>
      <c r="N161" s="193"/>
      <c r="O161" s="193"/>
      <c r="P161" s="193"/>
      <c r="Q161" s="193"/>
      <c r="R161" s="193"/>
      <c r="S161" s="193"/>
      <c r="T161" s="193"/>
      <c r="U161" s="193"/>
      <c r="V161" s="193"/>
      <c r="W161" s="193"/>
      <c r="X161" s="193"/>
      <c r="Y161" s="193"/>
      <c r="Z161" s="193"/>
      <c r="AA161" s="193"/>
      <c r="AB161" s="193"/>
      <c r="AC161" s="193"/>
      <c r="AD161" s="193"/>
      <c r="AE161" s="193"/>
      <c r="AF161" s="193"/>
      <c r="AG161" s="193"/>
      <c r="AH161" s="193"/>
      <c r="AI161" s="193"/>
      <c r="AJ161" s="193"/>
      <c r="AK161" s="193"/>
    </row>
    <row r="162" spans="2:37" ht="15" customHeight="1" x14ac:dyDescent="0.25">
      <c r="B162" s="193"/>
      <c r="C162" s="193"/>
      <c r="D162" s="193"/>
      <c r="E162" s="193"/>
      <c r="F162" s="193"/>
      <c r="G162" s="193"/>
      <c r="H162" s="193"/>
      <c r="I162" s="193"/>
      <c r="J162" s="193"/>
      <c r="K162" s="193"/>
      <c r="L162" s="193"/>
      <c r="M162" s="193"/>
      <c r="N162" s="193"/>
      <c r="O162" s="193"/>
      <c r="P162" s="193"/>
      <c r="Q162" s="193"/>
      <c r="R162" s="193"/>
      <c r="S162" s="193"/>
      <c r="T162" s="193"/>
      <c r="U162" s="193"/>
      <c r="V162" s="193"/>
      <c r="W162" s="193"/>
      <c r="X162" s="193"/>
      <c r="Y162" s="193"/>
      <c r="Z162" s="193"/>
      <c r="AA162" s="193"/>
      <c r="AB162" s="193"/>
      <c r="AC162" s="193"/>
      <c r="AD162" s="193"/>
      <c r="AE162" s="193"/>
      <c r="AF162" s="193"/>
      <c r="AG162" s="193"/>
      <c r="AH162" s="193"/>
      <c r="AI162" s="193"/>
      <c r="AJ162" s="193"/>
      <c r="AK162" s="193"/>
    </row>
    <row r="163" spans="2:37" ht="15" customHeight="1" x14ac:dyDescent="0.25">
      <c r="D163" s="135" t="s">
        <v>399</v>
      </c>
      <c r="E163" s="140"/>
      <c r="F163" s="140"/>
      <c r="G163" s="140"/>
      <c r="H163" s="140"/>
      <c r="I163" s="140"/>
      <c r="J163" s="140"/>
      <c r="K163" s="140"/>
      <c r="L163" s="140"/>
      <c r="M163" s="140"/>
      <c r="N163" s="140"/>
      <c r="O163" s="140"/>
      <c r="P163" s="140"/>
      <c r="Q163" s="140"/>
      <c r="R163" s="140"/>
      <c r="S163" s="61"/>
      <c r="T163" s="61"/>
      <c r="W163" s="135" t="s">
        <v>309</v>
      </c>
      <c r="X163" s="135"/>
      <c r="Y163" s="135"/>
    </row>
    <row r="164" spans="2:37" ht="15" customHeight="1" x14ac:dyDescent="0.25">
      <c r="D164" s="135" t="s">
        <v>194</v>
      </c>
      <c r="E164" s="151"/>
      <c r="F164" s="151"/>
      <c r="G164" s="151"/>
      <c r="H164" s="151"/>
      <c r="I164" s="151"/>
      <c r="J164" s="151"/>
      <c r="K164" s="151"/>
      <c r="L164" s="151"/>
      <c r="M164" s="151"/>
      <c r="N164" s="151"/>
      <c r="O164" s="151"/>
      <c r="P164" s="151"/>
      <c r="Q164" s="151"/>
      <c r="R164" s="151"/>
      <c r="S164" s="61"/>
      <c r="T164" s="61"/>
    </row>
    <row r="165" spans="2:37" ht="15" customHeight="1" x14ac:dyDescent="0.25">
      <c r="D165" s="135" t="s">
        <v>341</v>
      </c>
      <c r="E165" s="151"/>
      <c r="F165" s="151"/>
      <c r="G165" s="151"/>
      <c r="H165" s="151"/>
      <c r="I165" s="151"/>
      <c r="J165" s="151"/>
      <c r="K165" s="151"/>
      <c r="L165" s="151"/>
      <c r="M165" s="151"/>
      <c r="N165" s="151"/>
      <c r="O165" s="151"/>
      <c r="P165" s="151"/>
      <c r="Q165" s="151"/>
      <c r="R165" s="151"/>
      <c r="S165" s="61"/>
      <c r="T165" s="61"/>
    </row>
    <row r="166" spans="2:37" ht="15" customHeight="1" x14ac:dyDescent="0.25">
      <c r="D166" s="135"/>
      <c r="E166" s="151"/>
      <c r="F166" s="151"/>
      <c r="G166" s="151"/>
      <c r="H166" s="151"/>
      <c r="I166" s="151"/>
      <c r="J166" s="151"/>
      <c r="K166" s="151"/>
      <c r="L166" s="151"/>
      <c r="M166" s="151"/>
      <c r="N166" s="151"/>
      <c r="O166" s="151"/>
      <c r="P166" s="151"/>
      <c r="Q166" s="151"/>
      <c r="R166" s="151"/>
      <c r="S166" s="61"/>
      <c r="T166" s="61"/>
    </row>
    <row r="167" spans="2:37" ht="15" customHeight="1" x14ac:dyDescent="0.25">
      <c r="D167" s="135" t="s">
        <v>400</v>
      </c>
      <c r="E167" s="183"/>
      <c r="F167" s="183"/>
      <c r="G167" s="183"/>
      <c r="H167" s="183"/>
      <c r="I167" s="183"/>
      <c r="J167" s="183"/>
      <c r="K167" s="183"/>
      <c r="L167" s="183"/>
      <c r="M167" s="183"/>
      <c r="N167" s="183"/>
      <c r="O167" s="183"/>
      <c r="P167" s="183"/>
      <c r="Q167" s="183"/>
      <c r="R167" s="183"/>
      <c r="S167" s="61"/>
      <c r="T167" s="61"/>
    </row>
    <row r="168" spans="2:37" ht="15" customHeight="1" x14ac:dyDescent="0.25">
      <c r="D168" s="135" t="s">
        <v>401</v>
      </c>
      <c r="E168" s="174"/>
      <c r="F168" s="174"/>
      <c r="G168" s="174"/>
      <c r="H168" s="174"/>
      <c r="I168" s="174"/>
      <c r="J168" s="174"/>
      <c r="K168" s="71"/>
      <c r="L168" s="71"/>
      <c r="M168" s="71"/>
      <c r="N168" s="71"/>
      <c r="O168" s="71"/>
      <c r="P168" s="71"/>
      <c r="Q168" s="71"/>
      <c r="R168" s="71"/>
      <c r="S168" s="61"/>
      <c r="T168" s="61"/>
    </row>
    <row r="169" spans="2:37" ht="15" customHeight="1" x14ac:dyDescent="0.25">
      <c r="D169" s="135"/>
      <c r="E169" s="71"/>
      <c r="F169" s="71"/>
      <c r="G169" s="71"/>
      <c r="H169" s="71"/>
      <c r="I169" s="71"/>
      <c r="J169" s="71"/>
      <c r="S169" s="61"/>
      <c r="T169" s="61"/>
    </row>
    <row r="170" spans="2:37" ht="15" customHeight="1" x14ac:dyDescent="0.25">
      <c r="D170" s="135" t="s">
        <v>402</v>
      </c>
      <c r="E170" s="95"/>
      <c r="F170" s="95"/>
      <c r="G170" s="95"/>
      <c r="H170" s="95"/>
      <c r="I170" s="95"/>
      <c r="J170" s="95"/>
      <c r="K170" s="95"/>
      <c r="L170" s="95"/>
      <c r="M170" s="95"/>
      <c r="N170" s="95"/>
      <c r="O170" s="95"/>
      <c r="P170" s="95"/>
      <c r="Q170" s="95"/>
      <c r="R170" s="95"/>
      <c r="S170" s="61"/>
      <c r="T170" s="61"/>
      <c r="W170" s="135" t="s">
        <v>102</v>
      </c>
      <c r="X170" s="135"/>
      <c r="Y170" s="135"/>
      <c r="Z170" s="150"/>
      <c r="AA170" s="150"/>
      <c r="AB170" s="150"/>
      <c r="AC170" s="150"/>
      <c r="AD170" s="150"/>
    </row>
    <row r="171" spans="2:37" ht="15" customHeight="1" x14ac:dyDescent="0.25">
      <c r="S171" s="61"/>
      <c r="T171" s="61"/>
    </row>
    <row r="172" spans="2:37" ht="15" customHeight="1" x14ac:dyDescent="0.25">
      <c r="AK172" s="37"/>
    </row>
    <row r="173" spans="2:37" ht="15" customHeight="1" x14ac:dyDescent="0.25">
      <c r="B173" s="138">
        <f>Tables!$C$13</f>
        <v>45031</v>
      </c>
      <c r="C173" s="138"/>
      <c r="D173" s="138"/>
      <c r="E173" s="138"/>
      <c r="F173" s="138"/>
      <c r="G173" s="138"/>
      <c r="H173" s="138"/>
      <c r="R173" s="139" t="s">
        <v>403</v>
      </c>
      <c r="S173" s="139"/>
      <c r="T173" s="139"/>
      <c r="U173" s="139"/>
      <c r="AK173" s="37"/>
    </row>
    <row r="174" spans="2:37" ht="15" customHeight="1" x14ac:dyDescent="0.25"/>
    <row r="175" spans="2:37" ht="15" customHeight="1" x14ac:dyDescent="0.25">
      <c r="C175" s="135" t="s">
        <v>194</v>
      </c>
      <c r="D175" s="165">
        <f>IF(ISBLANK($E$17),"",$E$17)</f>
        <v>0</v>
      </c>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42"/>
      <c r="AB175" s="42"/>
      <c r="AC175" s="42"/>
      <c r="AF175" s="135" t="s">
        <v>102</v>
      </c>
      <c r="AG175" s="170">
        <f>$AF$17</f>
        <v>0</v>
      </c>
      <c r="AH175" s="170"/>
      <c r="AI175" s="170"/>
      <c r="AJ175" s="170"/>
      <c r="AK175" s="170"/>
    </row>
    <row r="176" spans="2:37" ht="15" customHeight="1" x14ac:dyDescent="0.25">
      <c r="H176" s="43"/>
      <c r="I176" s="43"/>
      <c r="J176" s="135"/>
      <c r="K176" s="135"/>
      <c r="L176" s="135"/>
      <c r="M176" s="43"/>
      <c r="N176" s="42"/>
      <c r="O176" s="42"/>
      <c r="P176" s="42"/>
      <c r="Q176" s="42"/>
      <c r="R176" s="42"/>
      <c r="S176" s="42"/>
      <c r="T176" s="42"/>
      <c r="U176" s="42"/>
      <c r="V176" s="42"/>
      <c r="W176" s="42"/>
      <c r="X176" s="42"/>
      <c r="Y176" s="42"/>
      <c r="Z176" s="42"/>
      <c r="AA176" s="42"/>
      <c r="AB176" s="42"/>
      <c r="AC176" s="42"/>
      <c r="AF176" s="135" t="s">
        <v>124</v>
      </c>
      <c r="AG176" s="187">
        <f>IF(ISBLANK($AF$18),"",$AF$18)</f>
        <v>0</v>
      </c>
      <c r="AH176" s="187"/>
      <c r="AI176" s="187"/>
      <c r="AJ176" s="187"/>
      <c r="AK176" s="187"/>
    </row>
    <row r="177" spans="1:39" ht="15" customHeight="1" x14ac:dyDescent="0.25"/>
    <row r="178" spans="1:39" ht="15" customHeight="1" x14ac:dyDescent="0.25">
      <c r="A178" s="46" t="s">
        <v>314</v>
      </c>
      <c r="B178" s="64"/>
      <c r="C178" s="64"/>
      <c r="D178" s="64"/>
      <c r="E178" s="64"/>
      <c r="F178" s="64"/>
      <c r="G178" s="64"/>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8"/>
      <c r="AM178" s="21" t="s">
        <v>315</v>
      </c>
    </row>
    <row r="179" spans="1:39" ht="15" customHeight="1" x14ac:dyDescent="0.25">
      <c r="A179" s="49"/>
      <c r="B179" s="6"/>
      <c r="C179" s="6"/>
      <c r="D179" s="6"/>
      <c r="E179" s="6"/>
      <c r="F179" s="6"/>
      <c r="G179" s="6"/>
      <c r="H179" s="6"/>
      <c r="I179" s="6"/>
      <c r="J179" s="50" t="s">
        <v>316</v>
      </c>
      <c r="K179" s="50"/>
      <c r="L179" s="51" t="s">
        <v>317</v>
      </c>
      <c r="M179" s="50"/>
      <c r="N179" s="51"/>
      <c r="O179" s="51"/>
      <c r="P179" s="51"/>
      <c r="Q179" s="6"/>
      <c r="R179" s="6"/>
      <c r="S179" s="6"/>
      <c r="T179" s="6"/>
      <c r="U179" s="6"/>
      <c r="V179" s="6"/>
      <c r="W179" s="6"/>
      <c r="X179" s="6"/>
      <c r="Y179" s="6"/>
      <c r="Z179" s="6"/>
      <c r="AA179" s="6"/>
      <c r="AB179" s="6"/>
      <c r="AC179" s="6"/>
      <c r="AD179" s="6"/>
      <c r="AE179" s="6"/>
      <c r="AF179" s="6"/>
      <c r="AG179" s="6"/>
      <c r="AH179" s="6"/>
      <c r="AI179" s="6"/>
      <c r="AJ179" s="6"/>
      <c r="AK179" s="6"/>
      <c r="AL179" s="52"/>
      <c r="AM179" s="116">
        <f>SUM(AM181:AM192)</f>
        <v>10</v>
      </c>
    </row>
    <row r="180" spans="1:39" ht="15" customHeight="1" x14ac:dyDescent="0.25">
      <c r="A180" s="49"/>
      <c r="B180" s="6"/>
      <c r="C180" s="6"/>
      <c r="D180" s="6"/>
      <c r="E180" s="6"/>
      <c r="F180" s="6"/>
      <c r="G180" s="6"/>
      <c r="H180" s="6"/>
      <c r="I180" s="6"/>
      <c r="J180" s="7" t="s">
        <v>404</v>
      </c>
      <c r="K180" s="50"/>
      <c r="L180" s="6" t="str">
        <f>IF(ISBLANK(AF16),Tables!G16,"")</f>
        <v>Engineering or Building Number has not been provided</v>
      </c>
      <c r="M180" s="50"/>
      <c r="N180" s="51"/>
      <c r="O180" s="51"/>
      <c r="P180" s="51"/>
      <c r="Q180" s="6"/>
      <c r="R180" s="6"/>
      <c r="S180" s="6"/>
      <c r="T180" s="6"/>
      <c r="U180" s="6"/>
      <c r="V180" s="6"/>
      <c r="W180" s="6"/>
      <c r="X180" s="6"/>
      <c r="Y180" s="6"/>
      <c r="Z180" s="6"/>
      <c r="AA180" s="6"/>
      <c r="AB180" s="6"/>
      <c r="AC180" s="6"/>
      <c r="AD180" s="6"/>
      <c r="AE180" s="6"/>
      <c r="AF180" s="6"/>
      <c r="AG180" s="6"/>
      <c r="AH180" s="6"/>
      <c r="AI180" s="6"/>
      <c r="AJ180" s="6"/>
      <c r="AK180" s="6"/>
      <c r="AL180" s="52"/>
      <c r="AM180" s="116"/>
    </row>
    <row r="181" spans="1:39" ht="15" customHeight="1" x14ac:dyDescent="0.25">
      <c r="A181" s="49"/>
      <c r="B181" s="6"/>
      <c r="C181" s="6"/>
      <c r="D181" s="6"/>
      <c r="E181" s="6"/>
      <c r="F181" s="6"/>
      <c r="G181" s="6"/>
      <c r="H181" s="6"/>
      <c r="I181" s="6"/>
      <c r="J181" s="119" t="s">
        <v>320</v>
      </c>
      <c r="K181" s="7"/>
      <c r="L181" s="6"/>
      <c r="M181" s="7"/>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52"/>
      <c r="AM181" s="116">
        <f>IF(L181="",0,1)</f>
        <v>0</v>
      </c>
    </row>
    <row r="182" spans="1:39" ht="15" customHeight="1" x14ac:dyDescent="0.25">
      <c r="A182" s="49"/>
      <c r="B182" s="6"/>
      <c r="C182" s="6"/>
      <c r="D182" s="6"/>
      <c r="E182" s="6"/>
      <c r="F182" s="6"/>
      <c r="G182" s="6"/>
      <c r="H182" s="6"/>
      <c r="I182" s="6"/>
      <c r="J182" s="7" t="s">
        <v>323</v>
      </c>
      <c r="K182" s="7"/>
      <c r="L182" s="6" t="str">
        <f>IF(ISBLANK(AH67),Tables!G13,IF(AH67&gt;96,Tables!G13,""))</f>
        <v>Drain time exceeds the recommended 96 hours</v>
      </c>
      <c r="M182" s="7"/>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52"/>
      <c r="AM182" s="116">
        <f t="shared" ref="AM182:AM192" si="7">IF(L182="",0,1)</f>
        <v>1</v>
      </c>
    </row>
    <row r="183" spans="1:39" ht="15" customHeight="1" x14ac:dyDescent="0.25">
      <c r="A183" s="49"/>
      <c r="B183" s="6"/>
      <c r="C183" s="6"/>
      <c r="D183" s="6"/>
      <c r="E183" s="6"/>
      <c r="F183" s="6"/>
      <c r="G183" s="6"/>
      <c r="H183" s="6"/>
      <c r="I183" s="6"/>
      <c r="J183" s="7" t="s">
        <v>324</v>
      </c>
      <c r="K183" s="7"/>
      <c r="L183" s="6" t="str">
        <f>IF(ISBLANK(AH68),Tables!G14,IF(AH68&gt;12,Tables!G14,""))</f>
        <v>Drain time exceeds the recommended 12 hours</v>
      </c>
      <c r="M183" s="7"/>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52"/>
      <c r="AM183" s="116">
        <f t="shared" si="7"/>
        <v>1</v>
      </c>
    </row>
    <row r="184" spans="1:39" ht="15" customHeight="1" x14ac:dyDescent="0.25">
      <c r="A184" s="49"/>
      <c r="B184" s="6"/>
      <c r="C184" s="6"/>
      <c r="D184" s="6"/>
      <c r="E184" s="6"/>
      <c r="F184" s="6"/>
      <c r="G184" s="6"/>
      <c r="H184" s="6"/>
      <c r="I184" s="6"/>
      <c r="J184" s="7" t="s">
        <v>325</v>
      </c>
      <c r="K184" s="7"/>
      <c r="L184" s="6" t="str">
        <f>IF(AP70&gt;1,Tables!G4,IF(AP70=0,"",IF(AP72&lt;6,Tables!G4,"")))</f>
        <v>Emergency Spillway Section not completed</v>
      </c>
      <c r="M184" s="7"/>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52"/>
      <c r="AM184" s="116">
        <f t="shared" si="7"/>
        <v>1</v>
      </c>
    </row>
    <row r="185" spans="1:39" ht="15" customHeight="1" x14ac:dyDescent="0.25">
      <c r="A185" s="49"/>
      <c r="B185" s="6"/>
      <c r="C185" s="6"/>
      <c r="D185" s="6"/>
      <c r="E185" s="6"/>
      <c r="F185" s="6"/>
      <c r="G185" s="6"/>
      <c r="H185" s="6"/>
      <c r="I185" s="6"/>
      <c r="J185" s="7" t="s">
        <v>326</v>
      </c>
      <c r="K185" s="7"/>
      <c r="L185" s="6" t="str">
        <f>IF(AP78&lt;2,Tables!G8,"")</f>
        <v>Latitude and/or Longitude not provided</v>
      </c>
      <c r="M185" s="7"/>
      <c r="N185" s="7"/>
      <c r="O185" s="6"/>
      <c r="P185" s="6"/>
      <c r="Q185" s="6"/>
      <c r="R185" s="6"/>
      <c r="S185" s="6"/>
      <c r="T185" s="6"/>
      <c r="U185" s="6"/>
      <c r="V185" s="6"/>
      <c r="W185" s="6"/>
      <c r="X185" s="6"/>
      <c r="Y185" s="6"/>
      <c r="Z185" s="6"/>
      <c r="AA185" s="6"/>
      <c r="AB185" s="6"/>
      <c r="AC185" s="6"/>
      <c r="AD185" s="6"/>
      <c r="AE185" s="6"/>
      <c r="AF185" s="6"/>
      <c r="AG185" s="6"/>
      <c r="AH185" s="6"/>
      <c r="AI185" s="6"/>
      <c r="AJ185" s="6"/>
      <c r="AK185" s="6"/>
      <c r="AL185" s="52"/>
      <c r="AM185" s="116">
        <f t="shared" si="7"/>
        <v>1</v>
      </c>
    </row>
    <row r="186" spans="1:39" ht="15" customHeight="1" x14ac:dyDescent="0.25">
      <c r="A186" s="49"/>
      <c r="B186" s="6"/>
      <c r="C186" s="6"/>
      <c r="D186" s="6"/>
      <c r="E186" s="6"/>
      <c r="F186" s="6"/>
      <c r="G186" s="6"/>
      <c r="H186" s="6"/>
      <c r="I186" s="6"/>
      <c r="J186" s="7" t="s">
        <v>327</v>
      </c>
      <c r="K186" s="7"/>
      <c r="L186" s="6" t="str">
        <f>IF(AN84=2,Tables!G9,IF(AN82=1,"",Tables!G9))</f>
        <v>WQv Required &gt; WQv Provided</v>
      </c>
      <c r="M186" s="7"/>
      <c r="N186" s="7"/>
      <c r="O186" s="6"/>
      <c r="P186" s="6"/>
      <c r="Q186" s="6"/>
      <c r="R186" s="6"/>
      <c r="S186" s="6"/>
      <c r="T186" s="6"/>
      <c r="U186" s="6"/>
      <c r="V186" s="6"/>
      <c r="W186" s="6"/>
      <c r="X186" s="6"/>
      <c r="Y186" s="6"/>
      <c r="Z186" s="6"/>
      <c r="AA186" s="6"/>
      <c r="AB186" s="6"/>
      <c r="AC186" s="6"/>
      <c r="AD186" s="6"/>
      <c r="AE186" s="6"/>
      <c r="AF186" s="6"/>
      <c r="AG186" s="6"/>
      <c r="AH186" s="6"/>
      <c r="AI186" s="6"/>
      <c r="AJ186" s="6"/>
      <c r="AK186" s="6"/>
      <c r="AL186" s="52"/>
      <c r="AM186" s="116">
        <f t="shared" si="7"/>
        <v>1</v>
      </c>
    </row>
    <row r="187" spans="1:39" ht="15" customHeight="1" x14ac:dyDescent="0.25">
      <c r="A187" s="49"/>
      <c r="B187" s="6"/>
      <c r="C187" s="6"/>
      <c r="D187" s="6"/>
      <c r="E187" s="6"/>
      <c r="F187" s="6"/>
      <c r="G187" s="6"/>
      <c r="H187" s="6"/>
      <c r="I187" s="6"/>
      <c r="J187" s="119" t="s">
        <v>405</v>
      </c>
      <c r="K187" s="7"/>
      <c r="L187" s="6"/>
      <c r="M187" s="7"/>
      <c r="N187" s="7"/>
      <c r="O187" s="6"/>
      <c r="P187" s="6"/>
      <c r="Q187" s="6"/>
      <c r="R187" s="6"/>
      <c r="S187" s="6"/>
      <c r="T187" s="6"/>
      <c r="U187" s="6"/>
      <c r="V187" s="6"/>
      <c r="W187" s="6"/>
      <c r="X187" s="6"/>
      <c r="Y187" s="6"/>
      <c r="Z187" s="6"/>
      <c r="AA187" s="6"/>
      <c r="AB187" s="6"/>
      <c r="AC187" s="6"/>
      <c r="AD187" s="6"/>
      <c r="AE187" s="6"/>
      <c r="AF187" s="6"/>
      <c r="AG187" s="6"/>
      <c r="AH187" s="6"/>
      <c r="AI187" s="6"/>
      <c r="AJ187" s="6"/>
      <c r="AK187" s="6"/>
      <c r="AL187" s="52"/>
      <c r="AM187" s="116">
        <f t="shared" si="7"/>
        <v>0</v>
      </c>
    </row>
    <row r="188" spans="1:39" ht="15" customHeight="1" x14ac:dyDescent="0.25">
      <c r="A188" s="49"/>
      <c r="B188" s="6"/>
      <c r="C188" s="6"/>
      <c r="D188" s="6"/>
      <c r="E188" s="6"/>
      <c r="F188" s="6"/>
      <c r="G188" s="6"/>
      <c r="H188" s="6"/>
      <c r="I188" s="6"/>
      <c r="J188" s="7" t="s">
        <v>406</v>
      </c>
      <c r="K188" s="7"/>
      <c r="L188" s="6" t="str">
        <f>IF(AM123&gt;0,Tables!G10,"")</f>
        <v>As-Built does not match Design</v>
      </c>
      <c r="M188" s="7"/>
      <c r="N188" s="7"/>
      <c r="O188" s="6"/>
      <c r="P188" s="6"/>
      <c r="Q188" s="6"/>
      <c r="R188" s="6"/>
      <c r="S188" s="6"/>
      <c r="T188" s="6"/>
      <c r="U188" s="6"/>
      <c r="V188" s="6"/>
      <c r="W188" s="6"/>
      <c r="X188" s="6"/>
      <c r="Y188" s="6"/>
      <c r="Z188" s="6"/>
      <c r="AA188" s="6"/>
      <c r="AB188" s="6"/>
      <c r="AC188" s="6"/>
      <c r="AD188" s="6"/>
      <c r="AE188" s="6"/>
      <c r="AF188" s="6"/>
      <c r="AG188" s="6"/>
      <c r="AH188" s="6"/>
      <c r="AI188" s="6"/>
      <c r="AJ188" s="6"/>
      <c r="AK188" s="6"/>
      <c r="AL188" s="52"/>
      <c r="AM188" s="116">
        <f t="shared" si="7"/>
        <v>1</v>
      </c>
    </row>
    <row r="189" spans="1:39" ht="15" customHeight="1" x14ac:dyDescent="0.25">
      <c r="A189" s="49"/>
      <c r="B189" s="6"/>
      <c r="C189" s="6"/>
      <c r="D189" s="6"/>
      <c r="E189" s="6"/>
      <c r="F189" s="6"/>
      <c r="G189" s="6"/>
      <c r="H189" s="6"/>
      <c r="I189" s="6"/>
      <c r="J189" s="7" t="s">
        <v>407</v>
      </c>
      <c r="K189" s="7"/>
      <c r="L189" s="6" t="str">
        <f>IF(AN123&gt;0,Tables!G10,"")</f>
        <v>As-Built does not match Design</v>
      </c>
      <c r="M189" s="7"/>
      <c r="N189" s="7"/>
      <c r="O189" s="6"/>
      <c r="P189" s="6"/>
      <c r="Q189" s="6"/>
      <c r="R189" s="6"/>
      <c r="S189" s="6"/>
      <c r="T189" s="6"/>
      <c r="U189" s="6"/>
      <c r="V189" s="6"/>
      <c r="W189" s="6"/>
      <c r="X189" s="6"/>
      <c r="Y189" s="6"/>
      <c r="Z189" s="6"/>
      <c r="AA189" s="6"/>
      <c r="AB189" s="6"/>
      <c r="AC189" s="6"/>
      <c r="AD189" s="6"/>
      <c r="AE189" s="6"/>
      <c r="AF189" s="6"/>
      <c r="AG189" s="6"/>
      <c r="AH189" s="6"/>
      <c r="AI189" s="6"/>
      <c r="AJ189" s="6"/>
      <c r="AK189" s="6"/>
      <c r="AL189" s="52"/>
      <c r="AM189" s="116">
        <f t="shared" si="7"/>
        <v>1</v>
      </c>
    </row>
    <row r="190" spans="1:39" ht="15" customHeight="1" x14ac:dyDescent="0.25">
      <c r="A190" s="49"/>
      <c r="B190" s="6"/>
      <c r="C190" s="6"/>
      <c r="D190" s="6"/>
      <c r="E190" s="6"/>
      <c r="F190" s="6"/>
      <c r="G190" s="6"/>
      <c r="H190" s="6"/>
      <c r="I190" s="6"/>
      <c r="J190" s="7" t="s">
        <v>329</v>
      </c>
      <c r="K190" s="7"/>
      <c r="L190" s="6" t="str">
        <f>IF(AO123=0,"",Tables!G7)</f>
        <v>Max Stage for 2, 5, 10, and/or 25-year storm  &gt; Emergency Spillway Crest Elevation</v>
      </c>
      <c r="M190" s="7"/>
      <c r="N190" s="7"/>
      <c r="O190" s="6"/>
      <c r="P190" s="6"/>
      <c r="Q190" s="6"/>
      <c r="R190" s="6"/>
      <c r="S190" s="6"/>
      <c r="T190" s="6"/>
      <c r="U190" s="6"/>
      <c r="V190" s="6"/>
      <c r="W190" s="6"/>
      <c r="X190" s="6"/>
      <c r="Y190" s="6"/>
      <c r="Z190" s="6"/>
      <c r="AA190" s="6"/>
      <c r="AB190" s="6"/>
      <c r="AC190" s="6"/>
      <c r="AD190" s="6"/>
      <c r="AE190" s="6"/>
      <c r="AF190" s="6"/>
      <c r="AG190" s="6"/>
      <c r="AH190" s="6"/>
      <c r="AI190" s="6"/>
      <c r="AJ190" s="6"/>
      <c r="AK190" s="6"/>
      <c r="AL190" s="52"/>
      <c r="AM190" s="116">
        <f t="shared" si="7"/>
        <v>1</v>
      </c>
    </row>
    <row r="191" spans="1:39" ht="15" customHeight="1" x14ac:dyDescent="0.25">
      <c r="A191" s="49"/>
      <c r="B191" s="6"/>
      <c r="C191" s="6"/>
      <c r="D191" s="6"/>
      <c r="E191" s="6"/>
      <c r="F191" s="6"/>
      <c r="G191" s="6"/>
      <c r="H191" s="6"/>
      <c r="I191" s="6"/>
      <c r="J191" s="7" t="s">
        <v>330</v>
      </c>
      <c r="K191" s="7"/>
      <c r="L191" s="6" t="str">
        <f>IF(AP123&gt;0,Tables!G6,"")</f>
        <v>Velocity &gt; 5 ft/s</v>
      </c>
      <c r="M191" s="7"/>
      <c r="N191" s="7"/>
      <c r="O191" s="6"/>
      <c r="P191" s="6"/>
      <c r="Q191" s="6"/>
      <c r="R191" s="6"/>
      <c r="S191" s="6"/>
      <c r="T191" s="6"/>
      <c r="U191" s="6"/>
      <c r="V191" s="6"/>
      <c r="W191" s="6"/>
      <c r="X191" s="6"/>
      <c r="Y191" s="6"/>
      <c r="Z191" s="6"/>
      <c r="AA191" s="6"/>
      <c r="AB191" s="6"/>
      <c r="AC191" s="6"/>
      <c r="AD191" s="6"/>
      <c r="AE191" s="6"/>
      <c r="AF191" s="6"/>
      <c r="AG191" s="6"/>
      <c r="AH191" s="6"/>
      <c r="AI191" s="6"/>
      <c r="AJ191" s="6"/>
      <c r="AK191" s="6"/>
      <c r="AL191" s="52"/>
      <c r="AM191" s="116">
        <f t="shared" si="7"/>
        <v>1</v>
      </c>
    </row>
    <row r="192" spans="1:39" ht="15" customHeight="1" x14ac:dyDescent="0.25">
      <c r="A192" s="53"/>
      <c r="B192" s="54"/>
      <c r="C192" s="54"/>
      <c r="D192" s="54"/>
      <c r="E192" s="54"/>
      <c r="F192" s="54"/>
      <c r="G192" s="54"/>
      <c r="H192" s="54"/>
      <c r="I192" s="54"/>
      <c r="J192" s="55" t="s">
        <v>331</v>
      </c>
      <c r="K192" s="55"/>
      <c r="L192" s="54" t="str">
        <f>IF(AQ123&gt;0,Tables!G5,"")</f>
        <v>Total Post Q &gt; Pre Q</v>
      </c>
      <c r="M192" s="55"/>
      <c r="N192" s="55"/>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6"/>
      <c r="AM192" s="116">
        <f t="shared" si="7"/>
        <v>1</v>
      </c>
    </row>
    <row r="193" ht="15"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sheetData>
  <sheetProtection algorithmName="SHA-512" hashValue="vso4Wa7BlX1tndG57f/TBTVoCU5RK4s0FaOky2OF9bGbX2vYrORAhKupPL6Yi/jSIqDcu2npgoAwJ6AMk2d0fw==" saltValue="OvhC36NbL1ReXBDvaj65Og==" spinCount="100000" sheet="1" objects="1" scenarios="1" selectLockedCells="1"/>
  <mergeCells count="366">
    <mergeCell ref="AF16:AK16"/>
    <mergeCell ref="AF17:AK17"/>
    <mergeCell ref="AF18:AK18"/>
    <mergeCell ref="E168:J168"/>
    <mergeCell ref="AE152:AI152"/>
    <mergeCell ref="G86:J86"/>
    <mergeCell ref="AA86:AD86"/>
    <mergeCell ref="BI1:CA4"/>
    <mergeCell ref="D175:Z175"/>
    <mergeCell ref="AG175:AK175"/>
    <mergeCell ref="AS6:BD7"/>
    <mergeCell ref="H7:W7"/>
    <mergeCell ref="H13:AI13"/>
    <mergeCell ref="A84:AL84"/>
    <mergeCell ref="B92:D92"/>
    <mergeCell ref="B93:D93"/>
    <mergeCell ref="B94:D94"/>
    <mergeCell ref="B95:D95"/>
    <mergeCell ref="B96:D96"/>
    <mergeCell ref="B97:D97"/>
    <mergeCell ref="A22:AL22"/>
    <mergeCell ref="A70:AL70"/>
    <mergeCell ref="A77:AL77"/>
    <mergeCell ref="A81:AL81"/>
    <mergeCell ref="AG176:AK176"/>
    <mergeCell ref="G87:J87"/>
    <mergeCell ref="G88:J88"/>
    <mergeCell ref="G89:J89"/>
    <mergeCell ref="G90:J90"/>
    <mergeCell ref="G103:J103"/>
    <mergeCell ref="M92:P92"/>
    <mergeCell ref="M93:P93"/>
    <mergeCell ref="B103:D103"/>
    <mergeCell ref="G99:J99"/>
    <mergeCell ref="G95:J95"/>
    <mergeCell ref="G96:J96"/>
    <mergeCell ref="G97:J97"/>
    <mergeCell ref="G98:J98"/>
    <mergeCell ref="B98:D98"/>
    <mergeCell ref="B99:D99"/>
    <mergeCell ref="B100:D100"/>
    <mergeCell ref="B101:D101"/>
    <mergeCell ref="B102:D102"/>
    <mergeCell ref="A114:AL114"/>
    <mergeCell ref="B88:D88"/>
    <mergeCell ref="B89:D89"/>
    <mergeCell ref="B90:D90"/>
    <mergeCell ref="B91:D91"/>
    <mergeCell ref="E17:Z17"/>
    <mergeCell ref="M91:P91"/>
    <mergeCell ref="G100:J100"/>
    <mergeCell ref="G101:J101"/>
    <mergeCell ref="G102:J102"/>
    <mergeCell ref="N25:P25"/>
    <mergeCell ref="E18:Z18"/>
    <mergeCell ref="F37:I37"/>
    <mergeCell ref="Y37:AB37"/>
    <mergeCell ref="F44:I44"/>
    <mergeCell ref="O44:Q44"/>
    <mergeCell ref="F51:I51"/>
    <mergeCell ref="O51:Q51"/>
    <mergeCell ref="F52:H52"/>
    <mergeCell ref="F53:H53"/>
    <mergeCell ref="O53:Q53"/>
    <mergeCell ref="N40:P40"/>
    <mergeCell ref="O45:Q45"/>
    <mergeCell ref="N29:R29"/>
    <mergeCell ref="I32:K32"/>
    <mergeCell ref="M100:P100"/>
    <mergeCell ref="M101:P101"/>
    <mergeCell ref="M102:P102"/>
    <mergeCell ref="V98:X98"/>
    <mergeCell ref="AG95:AJ95"/>
    <mergeCell ref="AH74:AJ74"/>
    <mergeCell ref="AH75:AJ75"/>
    <mergeCell ref="F59:H59"/>
    <mergeCell ref="O58:Q58"/>
    <mergeCell ref="O59:Q59"/>
    <mergeCell ref="J67:L67"/>
    <mergeCell ref="O67:Q67"/>
    <mergeCell ref="D63:Z63"/>
    <mergeCell ref="V93:X93"/>
    <mergeCell ref="V94:X94"/>
    <mergeCell ref="V95:X95"/>
    <mergeCell ref="G92:J92"/>
    <mergeCell ref="G93:J93"/>
    <mergeCell ref="G94:J94"/>
    <mergeCell ref="AH73:AK73"/>
    <mergeCell ref="B87:D87"/>
    <mergeCell ref="M88:P88"/>
    <mergeCell ref="M89:P89"/>
    <mergeCell ref="V88:X88"/>
    <mergeCell ref="F54:H54"/>
    <mergeCell ref="O54:Q54"/>
    <mergeCell ref="F57:I57"/>
    <mergeCell ref="O57:Q57"/>
    <mergeCell ref="F58:H58"/>
    <mergeCell ref="O74:Q74"/>
    <mergeCell ref="O75:Q75"/>
    <mergeCell ref="V87:X87"/>
    <mergeCell ref="E74:G74"/>
    <mergeCell ref="E75:G75"/>
    <mergeCell ref="J82:L82"/>
    <mergeCell ref="AG99:AJ99"/>
    <mergeCell ref="AG100:AJ100"/>
    <mergeCell ref="AG91:AJ91"/>
    <mergeCell ref="AG92:AJ92"/>
    <mergeCell ref="AG93:AJ93"/>
    <mergeCell ref="AA97:AD97"/>
    <mergeCell ref="AA96:AD96"/>
    <mergeCell ref="X117:AA117"/>
    <mergeCell ref="X118:AA118"/>
    <mergeCell ref="AH116:AK116"/>
    <mergeCell ref="AH117:AK117"/>
    <mergeCell ref="AH118:AK118"/>
    <mergeCell ref="AG103:AJ103"/>
    <mergeCell ref="AG96:AJ96"/>
    <mergeCell ref="AG97:AJ97"/>
    <mergeCell ref="V99:X99"/>
    <mergeCell ref="V100:X100"/>
    <mergeCell ref="V103:X103"/>
    <mergeCell ref="V104:X104"/>
    <mergeCell ref="AA99:AD99"/>
    <mergeCell ref="AA98:AD98"/>
    <mergeCell ref="AG98:AJ98"/>
    <mergeCell ref="AG101:AJ101"/>
    <mergeCell ref="V101:X101"/>
    <mergeCell ref="I127:L127"/>
    <mergeCell ref="Z170:AD170"/>
    <mergeCell ref="AC116:AF116"/>
    <mergeCell ref="AH123:AK123"/>
    <mergeCell ref="AC121:AF121"/>
    <mergeCell ref="AC122:AF122"/>
    <mergeCell ref="AH119:AK119"/>
    <mergeCell ref="X129:AA129"/>
    <mergeCell ref="AC126:AF126"/>
    <mergeCell ref="B132:AK138"/>
    <mergeCell ref="I116:L116"/>
    <mergeCell ref="N116:Q116"/>
    <mergeCell ref="C121:D121"/>
    <mergeCell ref="C122:D122"/>
    <mergeCell ref="Z143:AC143"/>
    <mergeCell ref="AH143:AK143"/>
    <mergeCell ref="AC125:AF125"/>
    <mergeCell ref="S126:V126"/>
    <mergeCell ref="N126:Q126"/>
    <mergeCell ref="N127:Q127"/>
    <mergeCell ref="N128:Q128"/>
    <mergeCell ref="S128:V128"/>
    <mergeCell ref="S129:V129"/>
    <mergeCell ref="AG112:AK112"/>
    <mergeCell ref="F141:V141"/>
    <mergeCell ref="AG111:AK111"/>
    <mergeCell ref="AH122:AK122"/>
    <mergeCell ref="F144:V144"/>
    <mergeCell ref="F147:V147"/>
    <mergeCell ref="F148:V148"/>
    <mergeCell ref="M103:P103"/>
    <mergeCell ref="E164:R164"/>
    <mergeCell ref="I129:L129"/>
    <mergeCell ref="AG104:AJ104"/>
    <mergeCell ref="I122:L122"/>
    <mergeCell ref="N121:Q121"/>
    <mergeCell ref="S119:V119"/>
    <mergeCell ref="S120:V120"/>
    <mergeCell ref="S121:V121"/>
    <mergeCell ref="S122:V122"/>
    <mergeCell ref="AH120:AK120"/>
    <mergeCell ref="AH121:AK121"/>
    <mergeCell ref="I121:L121"/>
    <mergeCell ref="B159:AK162"/>
    <mergeCell ref="AG106:AJ106"/>
    <mergeCell ref="AG105:AJ105"/>
    <mergeCell ref="AC123:AF123"/>
    <mergeCell ref="B104:D104"/>
    <mergeCell ref="B105:D105"/>
    <mergeCell ref="M104:P104"/>
    <mergeCell ref="I119:L119"/>
    <mergeCell ref="AC120:AF120"/>
    <mergeCell ref="I117:L117"/>
    <mergeCell ref="C117:D117"/>
    <mergeCell ref="V106:X106"/>
    <mergeCell ref="AA106:AD106"/>
    <mergeCell ref="AC117:AF117"/>
    <mergeCell ref="AC118:AF118"/>
    <mergeCell ref="N120:Q120"/>
    <mergeCell ref="AC119:AF119"/>
    <mergeCell ref="S116:V116"/>
    <mergeCell ref="X116:AA116"/>
    <mergeCell ref="AA105:AD105"/>
    <mergeCell ref="AA104:AD104"/>
    <mergeCell ref="M105:P105"/>
    <mergeCell ref="B106:D106"/>
    <mergeCell ref="G104:J104"/>
    <mergeCell ref="G105:J105"/>
    <mergeCell ref="G106:J106"/>
    <mergeCell ref="X119:AA119"/>
    <mergeCell ref="X120:AA120"/>
    <mergeCell ref="AG157:AK157"/>
    <mergeCell ref="S123:V123"/>
    <mergeCell ref="N129:Q129"/>
    <mergeCell ref="I124:L124"/>
    <mergeCell ref="I125:L125"/>
    <mergeCell ref="S124:V124"/>
    <mergeCell ref="S125:V125"/>
    <mergeCell ref="X126:AA126"/>
    <mergeCell ref="X127:AA127"/>
    <mergeCell ref="X128:AA128"/>
    <mergeCell ref="I126:L126"/>
    <mergeCell ref="N123:Q123"/>
    <mergeCell ref="I123:L123"/>
    <mergeCell ref="X123:AA123"/>
    <mergeCell ref="X124:AA124"/>
    <mergeCell ref="I128:L128"/>
    <mergeCell ref="N124:Q124"/>
    <mergeCell ref="N125:Q125"/>
    <mergeCell ref="F149:V149"/>
    <mergeCell ref="F151:V151"/>
    <mergeCell ref="AE144:AI144"/>
    <mergeCell ref="S127:V127"/>
    <mergeCell ref="F142:V142"/>
    <mergeCell ref="F143:V143"/>
    <mergeCell ref="X121:AA121"/>
    <mergeCell ref="X125:AA125"/>
    <mergeCell ref="X122:AA122"/>
    <mergeCell ref="D111:Z111"/>
    <mergeCell ref="C118:D118"/>
    <mergeCell ref="N117:Q117"/>
    <mergeCell ref="I118:L118"/>
    <mergeCell ref="S117:V117"/>
    <mergeCell ref="S118:V118"/>
    <mergeCell ref="N122:Q122"/>
    <mergeCell ref="I120:L120"/>
    <mergeCell ref="N118:Q118"/>
    <mergeCell ref="N119:Q119"/>
    <mergeCell ref="C119:D119"/>
    <mergeCell ref="C120:D120"/>
    <mergeCell ref="AA102:AD102"/>
    <mergeCell ref="M97:P97"/>
    <mergeCell ref="M94:P94"/>
    <mergeCell ref="M95:P95"/>
    <mergeCell ref="M98:P98"/>
    <mergeCell ref="V90:X90"/>
    <mergeCell ref="M90:P90"/>
    <mergeCell ref="V91:X91"/>
    <mergeCell ref="V92:X92"/>
    <mergeCell ref="V102:X102"/>
    <mergeCell ref="V96:X96"/>
    <mergeCell ref="V97:X97"/>
    <mergeCell ref="AA103:AD103"/>
    <mergeCell ref="M96:P96"/>
    <mergeCell ref="M99:P99"/>
    <mergeCell ref="S1:AL4"/>
    <mergeCell ref="O73:R73"/>
    <mergeCell ref="E73:H73"/>
    <mergeCell ref="D156:Z156"/>
    <mergeCell ref="AG156:AK156"/>
    <mergeCell ref="I78:L78"/>
    <mergeCell ref="I79:L79"/>
    <mergeCell ref="AD78:AG78"/>
    <mergeCell ref="AD79:AG79"/>
    <mergeCell ref="AC127:AF127"/>
    <mergeCell ref="AC128:AF128"/>
    <mergeCell ref="AC129:AF129"/>
    <mergeCell ref="AH124:AK124"/>
    <mergeCell ref="AH125:AK125"/>
    <mergeCell ref="AH126:AK126"/>
    <mergeCell ref="AH127:AK127"/>
    <mergeCell ref="AH128:AK128"/>
    <mergeCell ref="AH129:AK129"/>
    <mergeCell ref="AG63:AK63"/>
    <mergeCell ref="AG64:AK64"/>
    <mergeCell ref="G91:J91"/>
    <mergeCell ref="I33:K33"/>
    <mergeCell ref="I40:K40"/>
    <mergeCell ref="I34:K34"/>
    <mergeCell ref="N32:P32"/>
    <mergeCell ref="N33:P33"/>
    <mergeCell ref="N34:P34"/>
    <mergeCell ref="I39:K39"/>
    <mergeCell ref="N39:P39"/>
    <mergeCell ref="B173:H173"/>
    <mergeCell ref="B155:H155"/>
    <mergeCell ref="J68:L68"/>
    <mergeCell ref="C128:D128"/>
    <mergeCell ref="M106:P106"/>
    <mergeCell ref="C129:D129"/>
    <mergeCell ref="C124:D124"/>
    <mergeCell ref="C125:D125"/>
    <mergeCell ref="C126:D126"/>
    <mergeCell ref="C127:D127"/>
    <mergeCell ref="E163:R163"/>
    <mergeCell ref="E165:R165"/>
    <mergeCell ref="E166:R166"/>
    <mergeCell ref="E167:R167"/>
    <mergeCell ref="F152:V152"/>
    <mergeCell ref="V89:X89"/>
    <mergeCell ref="R173:U173"/>
    <mergeCell ref="AH57:AJ57"/>
    <mergeCell ref="Y58:AA58"/>
    <mergeCell ref="Y59:AA59"/>
    <mergeCell ref="AH58:AJ58"/>
    <mergeCell ref="AC67:AE67"/>
    <mergeCell ref="AC68:AE68"/>
    <mergeCell ref="AH67:AJ67"/>
    <mergeCell ref="AH68:AJ68"/>
    <mergeCell ref="AH59:AJ59"/>
    <mergeCell ref="R155:U155"/>
    <mergeCell ref="Y57:AB57"/>
    <mergeCell ref="N115:V115"/>
    <mergeCell ref="O68:Q68"/>
    <mergeCell ref="AD82:AF82"/>
    <mergeCell ref="Y73:AB73"/>
    <mergeCell ref="Y74:AA74"/>
    <mergeCell ref="Y75:AA75"/>
    <mergeCell ref="AA87:AD87"/>
    <mergeCell ref="AA92:AD92"/>
    <mergeCell ref="AA101:AD101"/>
    <mergeCell ref="V105:X105"/>
    <mergeCell ref="AA100:AD100"/>
    <mergeCell ref="AG94:AJ94"/>
    <mergeCell ref="AG44:AI44"/>
    <mergeCell ref="Y51:AB51"/>
    <mergeCell ref="Y52:AA52"/>
    <mergeCell ref="Y53:AA53"/>
    <mergeCell ref="Y54:AA54"/>
    <mergeCell ref="AH51:AJ51"/>
    <mergeCell ref="AH53:AJ53"/>
    <mergeCell ref="AH54:AJ54"/>
    <mergeCell ref="AG29:AK29"/>
    <mergeCell ref="AG34:AI34"/>
    <mergeCell ref="AG33:AI33"/>
    <mergeCell ref="AG32:AI32"/>
    <mergeCell ref="AG45:AI45"/>
    <mergeCell ref="AB40:AD40"/>
    <mergeCell ref="AG40:AI40"/>
    <mergeCell ref="AB39:AD39"/>
    <mergeCell ref="AG39:AI39"/>
    <mergeCell ref="Y44:AB44"/>
    <mergeCell ref="AB34:AD34"/>
    <mergeCell ref="AB33:AD33"/>
    <mergeCell ref="AB32:AD32"/>
    <mergeCell ref="N24:P24"/>
    <mergeCell ref="Z149:AC149"/>
    <mergeCell ref="AH149:AK149"/>
    <mergeCell ref="AE151:AK151"/>
    <mergeCell ref="B62:H62"/>
    <mergeCell ref="R62:U62"/>
    <mergeCell ref="B110:H110"/>
    <mergeCell ref="R110:U110"/>
    <mergeCell ref="AC124:AF124"/>
    <mergeCell ref="M87:P87"/>
    <mergeCell ref="AG102:AJ102"/>
    <mergeCell ref="AG87:AJ87"/>
    <mergeCell ref="AG88:AJ88"/>
    <mergeCell ref="AG89:AJ89"/>
    <mergeCell ref="AG90:AJ90"/>
    <mergeCell ref="AA91:AD91"/>
    <mergeCell ref="AA90:AD90"/>
    <mergeCell ref="AA89:AD89"/>
    <mergeCell ref="AA88:AD88"/>
    <mergeCell ref="AA95:AD95"/>
    <mergeCell ref="AA94:AD94"/>
    <mergeCell ref="AA93:AD93"/>
    <mergeCell ref="AG24:AI24"/>
    <mergeCell ref="AG25:AI25"/>
  </mergeCells>
  <conditionalFormatting sqref="AC117:AC122">
    <cfRule type="cellIs" dxfId="133" priority="333" operator="greaterThan">
      <formula>6</formula>
    </cfRule>
  </conditionalFormatting>
  <conditionalFormatting sqref="F149 AF17 F143:F144 E163:E168 N117:N122">
    <cfRule type="expression" dxfId="132" priority="1030">
      <formula>ISBLANK(E17)</formula>
    </cfRule>
  </conditionalFormatting>
  <conditionalFormatting sqref="S117:S122 X117:X122 AC117:AC122">
    <cfRule type="expression" dxfId="131" priority="330">
      <formula>ISBLANK(S117)</formula>
    </cfRule>
  </conditionalFormatting>
  <conditionalFormatting sqref="Z170:AD170">
    <cfRule type="expression" dxfId="130" priority="328">
      <formula>ISBLANK(Z170)</formula>
    </cfRule>
  </conditionalFormatting>
  <conditionalFormatting sqref="AD78">
    <cfRule type="expression" dxfId="129" priority="327">
      <formula>ISBLANK(AD78)</formula>
    </cfRule>
  </conditionalFormatting>
  <conditionalFormatting sqref="AD79">
    <cfRule type="expression" dxfId="128" priority="326">
      <formula>ISBLANK(AD79)</formula>
    </cfRule>
  </conditionalFormatting>
  <conditionalFormatting sqref="AC124:AC129">
    <cfRule type="cellIs" dxfId="127" priority="325" operator="greaterThan">
      <formula>$AP$119</formula>
    </cfRule>
  </conditionalFormatting>
  <conditionalFormatting sqref="S124:S129 X124:X129 AC124:AC129">
    <cfRule type="expression" dxfId="126" priority="9" stopIfTrue="1">
      <formula>ISBLANK(S124)</formula>
    </cfRule>
  </conditionalFormatting>
  <conditionalFormatting sqref="AA87">
    <cfRule type="cellIs" priority="301" stopIfTrue="1" operator="greaterThan">
      <formula>0</formula>
    </cfRule>
    <cfRule type="expression" dxfId="125" priority="302">
      <formula>$AP$87=2</formula>
    </cfRule>
  </conditionalFormatting>
  <conditionalFormatting sqref="AA91">
    <cfRule type="cellIs" priority="299" stopIfTrue="1" operator="greaterThan">
      <formula>0</formula>
    </cfRule>
    <cfRule type="expression" dxfId="124" priority="300">
      <formula>$AP$91=2</formula>
    </cfRule>
  </conditionalFormatting>
  <conditionalFormatting sqref="AA92">
    <cfRule type="cellIs" priority="297" stopIfTrue="1" operator="greaterThan">
      <formula>0</formula>
    </cfRule>
    <cfRule type="expression" dxfId="123" priority="298">
      <formula>$AP$92=2</formula>
    </cfRule>
  </conditionalFormatting>
  <conditionalFormatting sqref="AA94">
    <cfRule type="cellIs" priority="293" stopIfTrue="1" operator="greaterThan">
      <formula>0</formula>
    </cfRule>
    <cfRule type="expression" dxfId="122" priority="294">
      <formula>$AP$94=2</formula>
    </cfRule>
  </conditionalFormatting>
  <conditionalFormatting sqref="AA95">
    <cfRule type="cellIs" priority="291" stopIfTrue="1" operator="greaterThan">
      <formula>0</formula>
    </cfRule>
    <cfRule type="expression" dxfId="121" priority="292">
      <formula>$AP$95=2</formula>
    </cfRule>
  </conditionalFormatting>
  <conditionalFormatting sqref="AA96">
    <cfRule type="cellIs" priority="289" stopIfTrue="1" operator="greaterThan">
      <formula>0</formula>
    </cfRule>
    <cfRule type="expression" dxfId="120" priority="290">
      <formula>$AP$96=2</formula>
    </cfRule>
  </conditionalFormatting>
  <conditionalFormatting sqref="AA97">
    <cfRule type="cellIs" priority="287" stopIfTrue="1" operator="greaterThan">
      <formula>0</formula>
    </cfRule>
    <cfRule type="expression" dxfId="119" priority="288">
      <formula>$AP$97=2</formula>
    </cfRule>
  </conditionalFormatting>
  <conditionalFormatting sqref="AG87">
    <cfRule type="cellIs" priority="238" stopIfTrue="1" operator="greaterThan">
      <formula>0</formula>
    </cfRule>
    <cfRule type="expression" dxfId="118" priority="336">
      <formula>$AP$87=2</formula>
    </cfRule>
  </conditionalFormatting>
  <conditionalFormatting sqref="AG88 AA88">
    <cfRule type="cellIs" priority="283" stopIfTrue="1" operator="greaterThan">
      <formula>0</formula>
    </cfRule>
    <cfRule type="expression" dxfId="117" priority="284">
      <formula>$AP$88=2</formula>
    </cfRule>
  </conditionalFormatting>
  <conditionalFormatting sqref="AG89 AA89">
    <cfRule type="cellIs" priority="281" stopIfTrue="1" operator="greaterThan">
      <formula>0</formula>
    </cfRule>
    <cfRule type="expression" dxfId="116" priority="282">
      <formula>$AP$89=2</formula>
    </cfRule>
  </conditionalFormatting>
  <conditionalFormatting sqref="AG90 AA90">
    <cfRule type="cellIs" priority="279" stopIfTrue="1" operator="greaterThan">
      <formula>0</formula>
    </cfRule>
    <cfRule type="expression" dxfId="115" priority="280">
      <formula>$AP$90=2</formula>
    </cfRule>
  </conditionalFormatting>
  <conditionalFormatting sqref="AG91">
    <cfRule type="cellIs" priority="277" stopIfTrue="1" operator="greaterThan">
      <formula>0</formula>
    </cfRule>
    <cfRule type="expression" dxfId="114" priority="278">
      <formula>$AP$91=2</formula>
    </cfRule>
  </conditionalFormatting>
  <conditionalFormatting sqref="AG92">
    <cfRule type="cellIs" priority="275" stopIfTrue="1" operator="greaterThan">
      <formula>0</formula>
    </cfRule>
    <cfRule type="expression" dxfId="113" priority="276">
      <formula>$AP$92=2</formula>
    </cfRule>
  </conditionalFormatting>
  <conditionalFormatting sqref="AG93 AA93">
    <cfRule type="cellIs" priority="273" stopIfTrue="1" operator="greaterThan">
      <formula>0</formula>
    </cfRule>
    <cfRule type="expression" dxfId="112" priority="274">
      <formula>$AP$93=2</formula>
    </cfRule>
  </conditionalFormatting>
  <conditionalFormatting sqref="AG94">
    <cfRule type="cellIs" priority="271" stopIfTrue="1" operator="greaterThan">
      <formula>0</formula>
    </cfRule>
    <cfRule type="expression" dxfId="111" priority="272">
      <formula>$AP$94=2</formula>
    </cfRule>
  </conditionalFormatting>
  <conditionalFormatting sqref="AG95">
    <cfRule type="cellIs" priority="269" stopIfTrue="1" operator="greaterThan">
      <formula>0</formula>
    </cfRule>
    <cfRule type="expression" dxfId="110" priority="270">
      <formula>$AP$95=2</formula>
    </cfRule>
  </conditionalFormatting>
  <conditionalFormatting sqref="AG96">
    <cfRule type="cellIs" priority="267" stopIfTrue="1" operator="greaterThan">
      <formula>0</formula>
    </cfRule>
    <cfRule type="expression" dxfId="109" priority="268">
      <formula>$AP$96=2</formula>
    </cfRule>
  </conditionalFormatting>
  <conditionalFormatting sqref="AG97">
    <cfRule type="cellIs" priority="265" stopIfTrue="1" operator="greaterThan">
      <formula>0</formula>
    </cfRule>
    <cfRule type="expression" dxfId="108" priority="266">
      <formula>$AP$97=2</formula>
    </cfRule>
  </conditionalFormatting>
  <conditionalFormatting sqref="AG98 AA98">
    <cfRule type="cellIs" priority="263" stopIfTrue="1" operator="greaterThan">
      <formula>0</formula>
    </cfRule>
    <cfRule type="expression" dxfId="107" priority="264">
      <formula>$AP$98=2</formula>
    </cfRule>
  </conditionalFormatting>
  <conditionalFormatting sqref="AG99 AA99">
    <cfRule type="cellIs" priority="261" stopIfTrue="1" operator="greaterThan">
      <formula>0</formula>
    </cfRule>
    <cfRule type="expression" dxfId="106" priority="262">
      <formula>$AP$99=2</formula>
    </cfRule>
  </conditionalFormatting>
  <conditionalFormatting sqref="AG100 AA100">
    <cfRule type="cellIs" priority="259" stopIfTrue="1" operator="greaterThan">
      <formula>0</formula>
    </cfRule>
    <cfRule type="expression" dxfId="105" priority="260">
      <formula>$AP$100=2</formula>
    </cfRule>
  </conditionalFormatting>
  <conditionalFormatting sqref="AG101 AA101">
    <cfRule type="cellIs" priority="257" stopIfTrue="1" operator="greaterThan">
      <formula>0</formula>
    </cfRule>
    <cfRule type="expression" dxfId="104" priority="258">
      <formula>$AP$101=2</formula>
    </cfRule>
  </conditionalFormatting>
  <conditionalFormatting sqref="AG102 AA102">
    <cfRule type="cellIs" priority="255" stopIfTrue="1" operator="greaterThan">
      <formula>0</formula>
    </cfRule>
    <cfRule type="expression" dxfId="103" priority="256">
      <formula>$AP$102=2</formula>
    </cfRule>
  </conditionalFormatting>
  <conditionalFormatting sqref="AG103 AA103">
    <cfRule type="cellIs" priority="253" stopIfTrue="1" operator="greaterThan">
      <formula>0</formula>
    </cfRule>
    <cfRule type="expression" dxfId="102" priority="254">
      <formula>$AP$103=2</formula>
    </cfRule>
  </conditionalFormatting>
  <conditionalFormatting sqref="AG104 AA104">
    <cfRule type="cellIs" priority="251" stopIfTrue="1" operator="greaterThan">
      <formula>0</formula>
    </cfRule>
    <cfRule type="expression" dxfId="101" priority="252">
      <formula>$AP$104=2</formula>
    </cfRule>
  </conditionalFormatting>
  <conditionalFormatting sqref="AG105 AA105">
    <cfRule type="cellIs" priority="249" stopIfTrue="1" operator="greaterThan">
      <formula>0</formula>
    </cfRule>
    <cfRule type="expression" dxfId="100" priority="250">
      <formula>$AP$105=2</formula>
    </cfRule>
  </conditionalFormatting>
  <conditionalFormatting sqref="AG106 AA106">
    <cfRule type="cellIs" priority="247" stopIfTrue="1" operator="greaterThan">
      <formula>0</formula>
    </cfRule>
    <cfRule type="expression" dxfId="99" priority="248">
      <formula>$AP$106=2</formula>
    </cfRule>
  </conditionalFormatting>
  <conditionalFormatting sqref="AD146">
    <cfRule type="expression" priority="8" stopIfTrue="1">
      <formula>$AM$147=2</formula>
    </cfRule>
    <cfRule type="expression" dxfId="98" priority="246">
      <formula>ISBLANK(AD146)</formula>
    </cfRule>
  </conditionalFormatting>
  <conditionalFormatting sqref="Z143 AH143 F141:F142">
    <cfRule type="expression" dxfId="97" priority="245">
      <formula>ISBLANK(F141)</formula>
    </cfRule>
  </conditionalFormatting>
  <conditionalFormatting sqref="AE144:AI144">
    <cfRule type="expression" dxfId="96" priority="244">
      <formula>ISBLANK(AE144)</formula>
    </cfRule>
  </conditionalFormatting>
  <conditionalFormatting sqref="Z149 AH149 F147:F148 F151:F152 AE151:AE152">
    <cfRule type="expression" dxfId="95" priority="331">
      <formula>ISBLANK(F147)</formula>
    </cfRule>
  </conditionalFormatting>
  <conditionalFormatting sqref="G20 N20 Z20 AH20">
    <cfRule type="expression" dxfId="94" priority="241">
      <formula>ISBLANK(G20)</formula>
    </cfRule>
  </conditionalFormatting>
  <conditionalFormatting sqref="AG87">
    <cfRule type="expression" priority="285" stopIfTrue="1">
      <formula>$AN$87=1</formula>
    </cfRule>
  </conditionalFormatting>
  <conditionalFormatting sqref="AA87">
    <cfRule type="expression" priority="239" stopIfTrue="1">
      <formula>$AM$87=1</formula>
    </cfRule>
  </conditionalFormatting>
  <conditionalFormatting sqref="AD82">
    <cfRule type="expression" dxfId="93" priority="385">
      <formula>ISBLANK(AD82)</formula>
    </cfRule>
    <cfRule type="cellIs" dxfId="92" priority="386" operator="lessThan">
      <formula>$J82</formula>
    </cfRule>
  </conditionalFormatting>
  <conditionalFormatting sqref="X124:X128">
    <cfRule type="cellIs" dxfId="91" priority="388" operator="greaterThan">
      <formula>$Y$75</formula>
    </cfRule>
  </conditionalFormatting>
  <conditionalFormatting sqref="N124:N129">
    <cfRule type="expression" dxfId="90" priority="389" stopIfTrue="1">
      <formula>ISBLANK(N124)</formula>
    </cfRule>
    <cfRule type="cellIs" dxfId="89" priority="390" operator="notEqual">
      <formula>$N117</formula>
    </cfRule>
  </conditionalFormatting>
  <conditionalFormatting sqref="AH117:AH122 AH124:AH129">
    <cfRule type="expression" dxfId="88" priority="391" stopIfTrue="1">
      <formula>ISBLANK(AH117)</formula>
    </cfRule>
  </conditionalFormatting>
  <conditionalFormatting sqref="I124:I129">
    <cfRule type="expression" dxfId="87" priority="395" stopIfTrue="1">
      <formula>ISBLANK(I124)</formula>
    </cfRule>
    <cfRule type="cellIs" dxfId="86" priority="396" operator="notEqual">
      <formula>$I117</formula>
    </cfRule>
  </conditionalFormatting>
  <conditionalFormatting sqref="D63:Z63">
    <cfRule type="cellIs" dxfId="85" priority="235" operator="equal">
      <formula>0</formula>
    </cfRule>
  </conditionalFormatting>
  <conditionalFormatting sqref="AG63:AK63">
    <cfRule type="cellIs" dxfId="84" priority="234" operator="equal">
      <formula>0</formula>
    </cfRule>
  </conditionalFormatting>
  <conditionalFormatting sqref="D111:Z111 AG111:AK111">
    <cfRule type="cellIs" dxfId="83" priority="233" operator="equal">
      <formula>0</formula>
    </cfRule>
  </conditionalFormatting>
  <conditionalFormatting sqref="D156:Z156 AG156:AK156">
    <cfRule type="cellIs" dxfId="82" priority="228" operator="equal">
      <formula>0</formula>
    </cfRule>
  </conditionalFormatting>
  <conditionalFormatting sqref="E17:Z18 AF18">
    <cfRule type="cellIs" dxfId="81" priority="222" operator="equal">
      <formula>0</formula>
    </cfRule>
  </conditionalFormatting>
  <conditionalFormatting sqref="AG64:AK64">
    <cfRule type="cellIs" dxfId="80" priority="221" operator="equal">
      <formula>0</formula>
    </cfRule>
  </conditionalFormatting>
  <conditionalFormatting sqref="AG112:AK112">
    <cfRule type="cellIs" dxfId="79" priority="220" operator="equal">
      <formula>0</formula>
    </cfRule>
  </conditionalFormatting>
  <conditionalFormatting sqref="AG157:AK157">
    <cfRule type="cellIs" dxfId="78" priority="209" operator="equal">
      <formula>0</formula>
    </cfRule>
  </conditionalFormatting>
  <conditionalFormatting sqref="Y29 AB29">
    <cfRule type="cellIs" priority="177" stopIfTrue="1" operator="greaterThan">
      <formula>0</formula>
    </cfRule>
    <cfRule type="expression" priority="178" stopIfTrue="1">
      <formula>$AM$29=2</formula>
    </cfRule>
    <cfRule type="expression" dxfId="77" priority="179">
      <formula>ISBLANK(AB29)</formula>
    </cfRule>
  </conditionalFormatting>
  <conditionalFormatting sqref="AG29:AK29">
    <cfRule type="cellIs" priority="175" stopIfTrue="1" operator="greaterThan">
      <formula>0</formula>
    </cfRule>
    <cfRule type="expression" dxfId="76" priority="176">
      <formula>$AN$29=2</formula>
    </cfRule>
  </conditionalFormatting>
  <conditionalFormatting sqref="AB32:AD34 AG32:AI34">
    <cfRule type="cellIs" priority="168" stopIfTrue="1" operator="greaterThan">
      <formula>0</formula>
    </cfRule>
    <cfRule type="expression" dxfId="75" priority="169">
      <formula>ISBLANK(AG32)</formula>
    </cfRule>
  </conditionalFormatting>
  <conditionalFormatting sqref="AG24">
    <cfRule type="expression" dxfId="74" priority="143">
      <formula>ISBLANK(AG24)</formula>
    </cfRule>
  </conditionalFormatting>
  <conditionalFormatting sqref="AG25">
    <cfRule type="cellIs" priority="141" stopIfTrue="1" operator="greaterThan">
      <formula>0</formula>
    </cfRule>
    <cfRule type="expression" dxfId="73" priority="142">
      <formula>ISBLANK(AG25)</formula>
    </cfRule>
  </conditionalFormatting>
  <conditionalFormatting sqref="AG27 AJ27">
    <cfRule type="expression" priority="61" stopIfTrue="1">
      <formula>$AM$27=2</formula>
    </cfRule>
    <cfRule type="expression" dxfId="72" priority="62">
      <formula>ISBLANK(AG27)</formula>
    </cfRule>
  </conditionalFormatting>
  <conditionalFormatting sqref="AD36">
    <cfRule type="cellIs" priority="55" stopIfTrue="1" operator="greaterThan">
      <formula>0</formula>
    </cfRule>
    <cfRule type="expression" priority="59" stopIfTrue="1">
      <formula>$AM$37=2</formula>
    </cfRule>
    <cfRule type="expression" dxfId="71" priority="60">
      <formula>ISBLANK(AD36)</formula>
    </cfRule>
  </conditionalFormatting>
  <conditionalFormatting sqref="Y37:AB37 AB39:AD40 AG39:AI40">
    <cfRule type="cellIs" priority="56" stopIfTrue="1" operator="greaterThan">
      <formula>0</formula>
    </cfRule>
    <cfRule type="expression" priority="57" stopIfTrue="1">
      <formula>$AM$36=2</formula>
    </cfRule>
    <cfRule type="expression" dxfId="70" priority="58">
      <formula>ISBLANK(Y37)</formula>
    </cfRule>
  </conditionalFormatting>
  <conditionalFormatting sqref="AD42">
    <cfRule type="cellIs" priority="52" stopIfTrue="1" operator="greaterThan">
      <formula>0</formula>
    </cfRule>
    <cfRule type="expression" priority="53" stopIfTrue="1">
      <formula>$AM$44=2</formula>
    </cfRule>
    <cfRule type="expression" dxfId="69" priority="54">
      <formula>ISBLANK(AD42)</formula>
    </cfRule>
  </conditionalFormatting>
  <conditionalFormatting sqref="Y44:AB44 AG44:AI45">
    <cfRule type="expression" dxfId="68" priority="51">
      <formula>ISBLANK(Y44)</formula>
    </cfRule>
  </conditionalFormatting>
  <conditionalFormatting sqref="Y44:AB44 AG44:AI45">
    <cfRule type="expression" priority="50" stopIfTrue="1">
      <formula>$AM$42=2</formula>
    </cfRule>
  </conditionalFormatting>
  <conditionalFormatting sqref="Y44:AB44 AG44:AI45">
    <cfRule type="cellIs" priority="49" stopIfTrue="1" operator="greaterThan">
      <formula>0</formula>
    </cfRule>
  </conditionalFormatting>
  <conditionalFormatting sqref="AD47">
    <cfRule type="cellIs" priority="46" stopIfTrue="1" operator="greaterThan">
      <formula>0</formula>
    </cfRule>
    <cfRule type="expression" priority="47" stopIfTrue="1">
      <formula>$AM$51=2</formula>
    </cfRule>
    <cfRule type="expression" dxfId="67" priority="48">
      <formula>ISBLANK(AD47)</formula>
    </cfRule>
  </conditionalFormatting>
  <conditionalFormatting sqref="AG49 AJ49">
    <cfRule type="expression" priority="42" stopIfTrue="1">
      <formula>$AM$47=2</formula>
    </cfRule>
    <cfRule type="cellIs" priority="43" stopIfTrue="1" operator="greaterThan">
      <formula>0</formula>
    </cfRule>
    <cfRule type="expression" priority="44" stopIfTrue="1">
      <formula>$AM$49=2</formula>
    </cfRule>
    <cfRule type="expression" dxfId="66" priority="45">
      <formula>ISBLANK(AG49)</formula>
    </cfRule>
  </conditionalFormatting>
  <conditionalFormatting sqref="Y51:AB51 AH51:AJ51">
    <cfRule type="expression" priority="39" stopIfTrue="1">
      <formula>$AM$47=2</formula>
    </cfRule>
    <cfRule type="cellIs" priority="40" stopIfTrue="1" operator="greaterThan">
      <formula>0</formula>
    </cfRule>
    <cfRule type="expression" dxfId="65" priority="41">
      <formula>ISBLANK(AA51)</formula>
    </cfRule>
  </conditionalFormatting>
  <conditionalFormatting sqref="Y52:AA52">
    <cfRule type="expression" priority="35" stopIfTrue="1">
      <formula>$AM$47=2</formula>
    </cfRule>
    <cfRule type="expression" priority="36" stopIfTrue="1">
      <formula>$AM$53=2</formula>
    </cfRule>
    <cfRule type="cellIs" priority="37" stopIfTrue="1" operator="greaterThan">
      <formula>0</formula>
    </cfRule>
    <cfRule type="expression" dxfId="64" priority="38">
      <formula>ISBLANK(Y52)</formula>
    </cfRule>
  </conditionalFormatting>
  <conditionalFormatting sqref="Y53:AA53 AH53:AJ53">
    <cfRule type="expression" priority="31" stopIfTrue="1">
      <formula>$AM$47=2</formula>
    </cfRule>
    <cfRule type="expression" priority="32" stopIfTrue="1">
      <formula>$AM$52=2</formula>
    </cfRule>
    <cfRule type="cellIs" priority="33" stopIfTrue="1" operator="greaterThan">
      <formula>0</formula>
    </cfRule>
    <cfRule type="expression" dxfId="63" priority="34">
      <formula>ISBLANK(Y53)</formula>
    </cfRule>
  </conditionalFormatting>
  <conditionalFormatting sqref="Y54:AA54 AH54:AJ54">
    <cfRule type="expression" priority="28" stopIfTrue="1">
      <formula>$AM$47=2</formula>
    </cfRule>
    <cfRule type="cellIs" priority="29" stopIfTrue="1" operator="greaterThan">
      <formula>0</formula>
    </cfRule>
    <cfRule type="expression" dxfId="62" priority="30">
      <formula>ISBLANK(Y54)</formula>
    </cfRule>
  </conditionalFormatting>
  <conditionalFormatting sqref="Y57 AH58:AJ58 AC67:AE68 AH67:AJ68 AH57">
    <cfRule type="expression" dxfId="61" priority="27">
      <formula>ISBLANK(Y57)</formula>
    </cfRule>
  </conditionalFormatting>
  <conditionalFormatting sqref="Y57 AH58:AJ58 AC67:AE68 AH67:AJ68 AH57">
    <cfRule type="cellIs" priority="26" stopIfTrue="1" operator="greaterThan">
      <formula>0</formula>
    </cfRule>
  </conditionalFormatting>
  <conditionalFormatting sqref="Y58:AA58">
    <cfRule type="expression" priority="23" stopIfTrue="1">
      <formula>$AM$59=2</formula>
    </cfRule>
    <cfRule type="cellIs" priority="24" stopIfTrue="1" operator="greaterThan">
      <formula>0</formula>
    </cfRule>
    <cfRule type="expression" dxfId="60" priority="25">
      <formula>ISBLANK(Y58)</formula>
    </cfRule>
  </conditionalFormatting>
  <conditionalFormatting sqref="Y59:AA59 AH59:AJ59">
    <cfRule type="expression" priority="20" stopIfTrue="1">
      <formula>$AM$58=2</formula>
    </cfRule>
    <cfRule type="cellIs" priority="21" stopIfTrue="1" operator="greaterThan">
      <formula>0</formula>
    </cfRule>
    <cfRule type="expression" dxfId="59" priority="22">
      <formula>ISBLANK(Y59)</formula>
    </cfRule>
  </conditionalFormatting>
  <conditionalFormatting sqref="Z72 AC72">
    <cfRule type="expression" priority="15" stopIfTrue="1">
      <formula>$AM$72=2</formula>
    </cfRule>
    <cfRule type="cellIs" priority="16" stopIfTrue="1" operator="greaterThan">
      <formula>0</formula>
    </cfRule>
    <cfRule type="expression" dxfId="58" priority="17">
      <formula>ISBLANK(Z72)</formula>
    </cfRule>
  </conditionalFormatting>
  <conditionalFormatting sqref="Y73:AB73 Y74:AA75 AH73:AK73 AH74:AJ75">
    <cfRule type="expression" dxfId="57" priority="14">
      <formula>ISBLANK(Y73)</formula>
    </cfRule>
  </conditionalFormatting>
  <conditionalFormatting sqref="Y73:AB73 Y74:AA75 AH73:AK73 AH74:AJ75">
    <cfRule type="cellIs" priority="13" stopIfTrue="1" operator="greaterThan">
      <formula>0</formula>
    </cfRule>
  </conditionalFormatting>
  <conditionalFormatting sqref="Y73:AB73 Y74:AA75 AH73:AK73 AH74:AJ75">
    <cfRule type="expression" priority="12" stopIfTrue="1">
      <formula>$AN$72=2</formula>
    </cfRule>
  </conditionalFormatting>
  <conditionalFormatting sqref="AH67:AJ67">
    <cfRule type="cellIs" dxfId="56" priority="11" operator="greaterThan">
      <formula>96</formula>
    </cfRule>
  </conditionalFormatting>
  <conditionalFormatting sqref="AH68:AJ68">
    <cfRule type="cellIs" dxfId="55" priority="10" operator="greaterThan">
      <formula>12</formula>
    </cfRule>
  </conditionalFormatting>
  <conditionalFormatting sqref="X124:AA128">
    <cfRule type="expression" priority="240" stopIfTrue="1">
      <formula>$AQ$72=1</formula>
    </cfRule>
  </conditionalFormatting>
  <conditionalFormatting sqref="Z149 AH149 F147:F149 F151:F152 AE151:AE152">
    <cfRule type="expression" priority="243" stopIfTrue="1">
      <formula>$AM$146=2</formula>
    </cfRule>
  </conditionalFormatting>
  <conditionalFormatting sqref="D175:Z175 AG175:AK175">
    <cfRule type="cellIs" dxfId="54" priority="7" operator="equal">
      <formula>0</formula>
    </cfRule>
  </conditionalFormatting>
  <conditionalFormatting sqref="AG176:AK176">
    <cfRule type="cellIs" dxfId="53" priority="6" operator="equal">
      <formula>0</formula>
    </cfRule>
  </conditionalFormatting>
  <conditionalFormatting sqref="V87:X87">
    <cfRule type="expression" dxfId="52" priority="5">
      <formula>ISBLANK($V$87)</formula>
    </cfRule>
  </conditionalFormatting>
  <conditionalFormatting sqref="AH117:AH122 AH125:AH129">
    <cfRule type="cellIs" dxfId="51" priority="392" operator="greaterThan">
      <formula>$I117</formula>
    </cfRule>
  </conditionalFormatting>
  <conditionalFormatting sqref="B132:AK138">
    <cfRule type="cellIs" priority="3" stopIfTrue="1" operator="greaterThan">
      <formula>0</formula>
    </cfRule>
    <cfRule type="expression" dxfId="50" priority="4">
      <formula>$AM$179&gt;0</formula>
    </cfRule>
  </conditionalFormatting>
  <conditionalFormatting sqref="AF16">
    <cfRule type="expression" dxfId="49" priority="2">
      <formula>ISBLANK(AF16)</formula>
    </cfRule>
  </conditionalFormatting>
  <conditionalFormatting sqref="AF16:AK16">
    <cfRule type="expression" priority="1" stopIfTrue="1">
      <formula>$AM$16=0</formula>
    </cfRule>
  </conditionalFormatting>
  <pageMargins left="0.2" right="0.2" top="0.5" bottom="0.25" header="0.3" footer="0.3"/>
  <pageSetup orientation="portrait" r:id="rId1"/>
  <rowBreaks count="4" manualBreakCount="4">
    <brk id="62" max="16383" man="1"/>
    <brk id="110" max="16383" man="1"/>
    <brk id="155" max="16383" man="1"/>
    <brk id="174" max="16383" man="1"/>
  </rowBreaks>
  <colBreaks count="1" manualBreakCount="1">
    <brk id="43" max="1048575" man="1"/>
  </colBreaks>
  <drawing r:id="rId2"/>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r:uid="{51C0DC14-5C5B-497E-ADE8-E14CEC9C6FC0}">
          <x14:formula1>
            <xm:f>Tables!$A$2:$A$10</xm:f>
          </x14:formula1>
          <xm:sqref>Y73 Y37 Y51 Y57 Y44</xm:sqref>
        </x14:dataValidation>
        <x14:dataValidation type="list" allowBlank="1" showInputMessage="1" showErrorMessage="1" xr:uid="{15328467-34E1-4429-BBED-E9EF3D4805F6}">
          <x14:formula1>
            <xm:f>Tables!$C$2:$C$7</xm:f>
          </x14:formula1>
          <xm:sqref>AH73 AH51 AH57 H63:H65 H69 W69:Y69 W63:Y64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4D585-F4DB-4182-AFF1-408132D60B7F}">
  <sheetPr codeName="Sheet1">
    <tabColor theme="7" tint="0.39997558519241921"/>
  </sheetPr>
  <dimension ref="A1:BW186"/>
  <sheetViews>
    <sheetView showGridLines="0" showRowColHeaders="0" showZeros="0" zoomScale="150" zoomScaleNormal="150" workbookViewId="0">
      <selection activeCell="AE16" sqref="AE16:AJ16"/>
    </sheetView>
  </sheetViews>
  <sheetFormatPr defaultColWidth="0" defaultRowHeight="0" customHeight="1" zeroHeight="1" x14ac:dyDescent="0.25"/>
  <cols>
    <col min="1" max="1" width="1.7109375" style="36" customWidth="1"/>
    <col min="2" max="36" width="2.7109375" style="36" customWidth="1"/>
    <col min="37" max="37" width="1.7109375" style="36" customWidth="1"/>
    <col min="38" max="38" width="4.7109375" style="36" customWidth="1"/>
    <col min="39" max="40" width="4.7109375" style="11" hidden="1" customWidth="1"/>
    <col min="41" max="75" width="2.7109375" style="36" customWidth="1"/>
    <col min="76" max="16384" width="2.7109375" style="36" hidden="1"/>
  </cols>
  <sheetData>
    <row r="1" spans="1:75" ht="15" customHeight="1" x14ac:dyDescent="0.25">
      <c r="G1" s="2"/>
      <c r="H1" s="2"/>
      <c r="I1" s="2"/>
      <c r="J1" s="2"/>
      <c r="K1" s="2"/>
      <c r="L1" s="2"/>
      <c r="M1" s="2"/>
      <c r="N1" s="2"/>
      <c r="O1" s="2"/>
      <c r="P1" s="2"/>
      <c r="Q1" s="168" t="s">
        <v>408</v>
      </c>
      <c r="R1" s="168"/>
      <c r="S1" s="168"/>
      <c r="T1" s="168"/>
      <c r="U1" s="168"/>
      <c r="V1" s="168"/>
      <c r="W1" s="168"/>
      <c r="X1" s="168"/>
      <c r="Y1" s="168"/>
      <c r="Z1" s="168"/>
      <c r="AA1" s="168"/>
      <c r="AB1" s="168"/>
      <c r="AC1" s="168"/>
      <c r="AD1" s="168"/>
      <c r="AE1" s="168"/>
      <c r="AF1" s="168"/>
      <c r="AG1" s="168"/>
      <c r="AH1" s="168"/>
      <c r="AI1" s="168"/>
      <c r="AJ1" s="168"/>
      <c r="AK1" s="168"/>
      <c r="BD1" s="168" t="str">
        <f>Q1</f>
        <v>Form 4D - Bioretention Area
Annual Inspection Form</v>
      </c>
      <c r="BE1" s="168"/>
      <c r="BF1" s="168"/>
      <c r="BG1" s="168"/>
      <c r="BH1" s="168"/>
      <c r="BI1" s="168"/>
      <c r="BJ1" s="168"/>
      <c r="BK1" s="168"/>
      <c r="BL1" s="168"/>
      <c r="BM1" s="168"/>
      <c r="BN1" s="168"/>
      <c r="BO1" s="168"/>
      <c r="BP1" s="168"/>
      <c r="BQ1" s="168"/>
      <c r="BR1" s="168"/>
      <c r="BS1" s="168"/>
      <c r="BT1" s="168"/>
      <c r="BU1" s="168"/>
      <c r="BV1" s="168"/>
    </row>
    <row r="2" spans="1:75" ht="15" customHeight="1" x14ac:dyDescent="0.25">
      <c r="E2" s="2"/>
      <c r="F2" s="2"/>
      <c r="G2" s="2"/>
      <c r="H2" s="2"/>
      <c r="I2" s="2"/>
      <c r="J2" s="2"/>
      <c r="K2" s="2"/>
      <c r="L2" s="2"/>
      <c r="M2" s="2"/>
      <c r="N2" s="2"/>
      <c r="O2" s="2"/>
      <c r="P2" s="2"/>
      <c r="Q2" s="168"/>
      <c r="R2" s="168"/>
      <c r="S2" s="168"/>
      <c r="T2" s="168"/>
      <c r="U2" s="168"/>
      <c r="V2" s="168"/>
      <c r="W2" s="168"/>
      <c r="X2" s="168"/>
      <c r="Y2" s="168"/>
      <c r="Z2" s="168"/>
      <c r="AA2" s="168"/>
      <c r="AB2" s="168"/>
      <c r="AC2" s="168"/>
      <c r="AD2" s="168"/>
      <c r="AE2" s="168"/>
      <c r="AF2" s="168"/>
      <c r="AG2" s="168"/>
      <c r="AH2" s="168"/>
      <c r="AI2" s="168"/>
      <c r="AJ2" s="168"/>
      <c r="AK2" s="168"/>
      <c r="BD2" s="168"/>
      <c r="BE2" s="168"/>
      <c r="BF2" s="168"/>
      <c r="BG2" s="168"/>
      <c r="BH2" s="168"/>
      <c r="BI2" s="168"/>
      <c r="BJ2" s="168"/>
      <c r="BK2" s="168"/>
      <c r="BL2" s="168"/>
      <c r="BM2" s="168"/>
      <c r="BN2" s="168"/>
      <c r="BO2" s="168"/>
      <c r="BP2" s="168"/>
      <c r="BQ2" s="168"/>
      <c r="BR2" s="168"/>
      <c r="BS2" s="168"/>
      <c r="BT2" s="168"/>
      <c r="BU2" s="168"/>
      <c r="BV2" s="168"/>
    </row>
    <row r="3" spans="1:75" ht="15" customHeight="1" x14ac:dyDescent="0.25">
      <c r="E3" s="2"/>
      <c r="F3" s="2"/>
      <c r="G3" s="2"/>
      <c r="H3" s="2"/>
      <c r="I3" s="2"/>
      <c r="J3" s="2"/>
      <c r="K3" s="2"/>
      <c r="L3" s="2"/>
      <c r="M3" s="2"/>
      <c r="N3" s="2"/>
      <c r="O3" s="2"/>
      <c r="P3" s="2"/>
      <c r="Q3" s="168"/>
      <c r="R3" s="168"/>
      <c r="S3" s="168"/>
      <c r="T3" s="168"/>
      <c r="U3" s="168"/>
      <c r="V3" s="168"/>
      <c r="W3" s="168"/>
      <c r="X3" s="168"/>
      <c r="Y3" s="168"/>
      <c r="Z3" s="168"/>
      <c r="AA3" s="168"/>
      <c r="AB3" s="168"/>
      <c r="AC3" s="168"/>
      <c r="AD3" s="168"/>
      <c r="AE3" s="168"/>
      <c r="AF3" s="168"/>
      <c r="AG3" s="168"/>
      <c r="AH3" s="168"/>
      <c r="AI3" s="168"/>
      <c r="AJ3" s="168"/>
      <c r="AK3" s="168"/>
      <c r="BD3" s="168"/>
      <c r="BE3" s="168"/>
      <c r="BF3" s="168"/>
      <c r="BG3" s="168"/>
      <c r="BH3" s="168"/>
      <c r="BI3" s="168"/>
      <c r="BJ3" s="168"/>
      <c r="BK3" s="168"/>
      <c r="BL3" s="168"/>
      <c r="BM3" s="168"/>
      <c r="BN3" s="168"/>
      <c r="BO3" s="168"/>
      <c r="BP3" s="168"/>
      <c r="BQ3" s="168"/>
      <c r="BR3" s="168"/>
      <c r="BS3" s="168"/>
      <c r="BT3" s="168"/>
      <c r="BU3" s="168"/>
      <c r="BV3" s="168"/>
    </row>
    <row r="4" spans="1:75" ht="15" customHeight="1" x14ac:dyDescent="0.25">
      <c r="E4" s="2"/>
      <c r="F4" s="2"/>
      <c r="G4" s="2"/>
      <c r="H4" s="2"/>
      <c r="I4" s="2"/>
      <c r="J4" s="2"/>
      <c r="K4" s="2"/>
      <c r="L4" s="2"/>
      <c r="M4" s="2"/>
      <c r="N4" s="2"/>
      <c r="O4" s="2"/>
      <c r="P4" s="2"/>
      <c r="Q4" s="168"/>
      <c r="R4" s="168"/>
      <c r="S4" s="168"/>
      <c r="T4" s="168"/>
      <c r="U4" s="168"/>
      <c r="V4" s="168"/>
      <c r="W4" s="168"/>
      <c r="X4" s="168"/>
      <c r="Y4" s="168"/>
      <c r="Z4" s="168"/>
      <c r="AA4" s="168"/>
      <c r="AB4" s="168"/>
      <c r="AC4" s="168"/>
      <c r="AD4" s="168"/>
      <c r="AE4" s="168"/>
      <c r="AF4" s="168"/>
      <c r="AG4" s="168"/>
      <c r="AH4" s="168"/>
      <c r="AI4" s="168"/>
      <c r="AJ4" s="168"/>
      <c r="AK4" s="168"/>
      <c r="BD4" s="168"/>
      <c r="BE4" s="168"/>
      <c r="BF4" s="168"/>
      <c r="BG4" s="168"/>
      <c r="BH4" s="168"/>
      <c r="BI4" s="168"/>
      <c r="BJ4" s="168"/>
      <c r="BK4" s="168"/>
      <c r="BL4" s="168"/>
      <c r="BM4" s="168"/>
      <c r="BN4" s="168"/>
      <c r="BO4" s="168"/>
      <c r="BP4" s="168"/>
      <c r="BQ4" s="168"/>
      <c r="BR4" s="168"/>
      <c r="BS4" s="168"/>
      <c r="BT4" s="168"/>
      <c r="BU4" s="168"/>
      <c r="BV4" s="168"/>
    </row>
    <row r="5" spans="1:75" ht="4.9000000000000004" customHeight="1" x14ac:dyDescent="0.25">
      <c r="E5" s="2"/>
      <c r="F5" s="2"/>
      <c r="G5" s="2"/>
      <c r="H5" s="2"/>
      <c r="I5" s="2"/>
      <c r="J5" s="2"/>
      <c r="K5" s="2"/>
      <c r="L5" s="2"/>
      <c r="M5" s="2"/>
      <c r="N5" s="2"/>
      <c r="O5" s="2"/>
      <c r="P5" s="2"/>
      <c r="Q5" s="2"/>
      <c r="R5" s="2"/>
      <c r="S5" s="2"/>
      <c r="T5" s="2"/>
      <c r="U5" s="2"/>
      <c r="V5" s="2"/>
      <c r="W5" s="2"/>
      <c r="X5" s="2"/>
      <c r="Y5" s="2"/>
      <c r="Z5" s="2"/>
      <c r="AA5" s="2"/>
      <c r="AB5" s="130"/>
      <c r="AC5" s="130"/>
      <c r="AD5" s="130"/>
      <c r="AE5" s="130"/>
      <c r="AF5" s="130"/>
      <c r="AG5" s="130"/>
      <c r="AH5" s="130"/>
      <c r="AI5" s="130"/>
      <c r="AJ5" s="130"/>
    </row>
    <row r="6" spans="1:75" ht="15" customHeight="1" x14ac:dyDescent="0.25">
      <c r="A6" s="24"/>
      <c r="B6" s="25" t="s">
        <v>99</v>
      </c>
      <c r="C6" s="25"/>
      <c r="D6" s="25"/>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O6" s="175" t="s">
        <v>100</v>
      </c>
      <c r="AP6" s="175"/>
      <c r="AQ6" s="175"/>
      <c r="AR6" s="175"/>
      <c r="AS6" s="175"/>
      <c r="AT6" s="175"/>
      <c r="AU6" s="175"/>
      <c r="AV6" s="175"/>
      <c r="AW6" s="175"/>
      <c r="AX6" s="175"/>
      <c r="AY6" s="175"/>
      <c r="AZ6" s="175"/>
      <c r="BA6" s="175"/>
      <c r="BB6" s="175"/>
      <c r="BC6" s="175"/>
      <c r="BD6" s="67"/>
      <c r="BE6" s="67"/>
      <c r="BF6" s="67"/>
      <c r="BG6" s="67"/>
      <c r="BH6" s="67"/>
      <c r="BI6" s="67"/>
      <c r="BJ6" s="67"/>
      <c r="BK6" s="67"/>
      <c r="BL6" s="67"/>
      <c r="BM6" s="67"/>
      <c r="BN6" s="67"/>
      <c r="BO6" s="67"/>
      <c r="BP6" s="67"/>
      <c r="BQ6" s="67"/>
      <c r="BR6" s="67"/>
      <c r="BS6" s="67"/>
      <c r="BT6" s="67"/>
      <c r="BU6" s="67"/>
      <c r="BV6" s="67"/>
      <c r="BW6" s="67"/>
    </row>
    <row r="7" spans="1:75" ht="15" customHeight="1" x14ac:dyDescent="0.25">
      <c r="A7" s="28"/>
      <c r="B7" s="8" t="s">
        <v>101</v>
      </c>
      <c r="C7" s="8"/>
      <c r="D7" s="8"/>
      <c r="E7" s="222"/>
      <c r="F7" s="222"/>
      <c r="G7" s="222"/>
      <c r="H7" s="222"/>
      <c r="I7" s="222"/>
      <c r="J7" s="222"/>
      <c r="K7" s="222"/>
      <c r="L7" s="222"/>
      <c r="M7" s="222"/>
      <c r="N7" s="222"/>
      <c r="O7" s="222"/>
      <c r="P7" s="222"/>
      <c r="Q7" s="222"/>
      <c r="R7" s="222"/>
      <c r="S7" s="222"/>
      <c r="T7" s="222"/>
      <c r="U7" s="222"/>
      <c r="V7" s="222"/>
      <c r="W7" s="222"/>
      <c r="X7" s="222"/>
      <c r="Y7" s="8"/>
      <c r="Z7" s="8"/>
      <c r="AA7" s="8"/>
      <c r="AB7" s="8"/>
      <c r="AC7" s="8"/>
      <c r="AD7" s="29" t="s">
        <v>102</v>
      </c>
      <c r="AE7" s="223"/>
      <c r="AF7" s="223"/>
      <c r="AG7" s="223"/>
      <c r="AH7" s="223"/>
      <c r="AI7" s="223"/>
      <c r="AJ7" s="223"/>
      <c r="AK7" s="30"/>
      <c r="AO7" s="175"/>
      <c r="AP7" s="175"/>
      <c r="AQ7" s="175"/>
      <c r="AR7" s="175"/>
      <c r="AS7" s="175"/>
      <c r="AT7" s="175"/>
      <c r="AU7" s="175"/>
      <c r="AV7" s="175"/>
      <c r="AW7" s="175"/>
      <c r="AX7" s="175"/>
      <c r="AY7" s="175"/>
      <c r="AZ7" s="175"/>
      <c r="BA7" s="175"/>
      <c r="BB7" s="175"/>
      <c r="BC7" s="175"/>
    </row>
    <row r="8" spans="1:75" ht="4.9000000000000004" customHeight="1" x14ac:dyDescent="0.25">
      <c r="A8" s="2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29"/>
      <c r="AG8" s="10"/>
      <c r="AH8" s="10"/>
      <c r="AI8" s="10"/>
      <c r="AJ8" s="10"/>
      <c r="AK8" s="30"/>
    </row>
    <row r="9" spans="1:75" ht="15" customHeight="1" x14ac:dyDescent="0.25">
      <c r="A9" s="28"/>
      <c r="B9" s="8" t="s">
        <v>103</v>
      </c>
      <c r="C9" s="29"/>
      <c r="D9" s="8"/>
      <c r="E9" s="8"/>
      <c r="F9" s="8"/>
      <c r="G9" s="86"/>
      <c r="H9" s="8" t="s">
        <v>409</v>
      </c>
      <c r="I9" s="8"/>
      <c r="J9" s="8"/>
      <c r="K9" s="8"/>
      <c r="L9" s="8"/>
      <c r="M9" s="86"/>
      <c r="N9" s="8" t="s">
        <v>410</v>
      </c>
      <c r="O9" s="8"/>
      <c r="P9" s="8"/>
      <c r="Q9" s="8"/>
      <c r="R9" s="8"/>
      <c r="S9" s="8"/>
      <c r="T9" s="8"/>
      <c r="U9" s="8"/>
      <c r="V9" s="8"/>
      <c r="W9" s="8"/>
      <c r="X9" s="8"/>
      <c r="Y9" s="8"/>
      <c r="Z9" s="8"/>
      <c r="AA9" s="8"/>
      <c r="AB9" s="8"/>
      <c r="AC9" s="8"/>
      <c r="AD9" s="8"/>
      <c r="AE9" s="8"/>
      <c r="AF9" s="8"/>
      <c r="AG9" s="8"/>
      <c r="AH9" s="8"/>
      <c r="AI9" s="8"/>
      <c r="AJ9" s="8"/>
      <c r="AK9" s="30"/>
      <c r="AO9" s="108" t="s">
        <v>411</v>
      </c>
      <c r="AP9" s="108"/>
      <c r="AQ9" s="108"/>
      <c r="AR9" s="108"/>
      <c r="AS9" s="108"/>
      <c r="AT9"/>
      <c r="AU9"/>
      <c r="AV9"/>
      <c r="AW9"/>
      <c r="AX9"/>
      <c r="AY9"/>
      <c r="AZ9"/>
      <c r="BA9"/>
      <c r="BB9"/>
      <c r="BC9"/>
      <c r="BD9"/>
      <c r="BE9"/>
      <c r="BF9"/>
      <c r="BG9"/>
      <c r="BH9"/>
      <c r="BI9"/>
      <c r="BJ9"/>
      <c r="BK9"/>
      <c r="BL9"/>
      <c r="BM9"/>
      <c r="BN9"/>
      <c r="BO9"/>
      <c r="BP9"/>
      <c r="BQ9"/>
      <c r="BR9"/>
      <c r="BS9"/>
      <c r="BT9"/>
      <c r="BU9"/>
      <c r="BV9"/>
      <c r="BW9"/>
    </row>
    <row r="10" spans="1:75" ht="4.9000000000000004" customHeight="1" x14ac:dyDescent="0.25">
      <c r="A10" s="28"/>
      <c r="B10" s="8"/>
      <c r="C10" s="29"/>
      <c r="D10" s="29"/>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30"/>
      <c r="AO10" s="108"/>
      <c r="AP10" s="108"/>
      <c r="AQ10" s="108"/>
      <c r="AR10" s="108"/>
      <c r="AS10" s="108"/>
      <c r="AT10"/>
      <c r="AU10"/>
      <c r="AV10"/>
      <c r="AW10"/>
      <c r="AX10"/>
      <c r="AY10"/>
      <c r="AZ10"/>
      <c r="BA10"/>
      <c r="BB10"/>
      <c r="BC10"/>
      <c r="BD10"/>
      <c r="BE10"/>
      <c r="BF10"/>
      <c r="BG10"/>
      <c r="BH10"/>
      <c r="BI10"/>
      <c r="BJ10"/>
      <c r="BK10"/>
      <c r="BL10"/>
      <c r="BM10"/>
      <c r="BN10"/>
      <c r="BO10"/>
      <c r="BP10"/>
      <c r="BQ10"/>
      <c r="BR10"/>
      <c r="BS10"/>
      <c r="BT10"/>
      <c r="BU10"/>
      <c r="BV10"/>
      <c r="BW10"/>
    </row>
    <row r="11" spans="1:75" ht="15" customHeight="1" x14ac:dyDescent="0.2">
      <c r="A11" s="28"/>
      <c r="B11" s="8" t="s">
        <v>112</v>
      </c>
      <c r="C11" s="8"/>
      <c r="D11" s="8"/>
      <c r="E11" s="8"/>
      <c r="F11" s="8"/>
      <c r="G11" s="86"/>
      <c r="H11" s="8" t="s">
        <v>113</v>
      </c>
      <c r="I11" s="8"/>
      <c r="J11" s="8"/>
      <c r="K11" s="8"/>
      <c r="L11" s="8"/>
      <c r="M11" s="86"/>
      <c r="N11" s="8" t="s">
        <v>114</v>
      </c>
      <c r="O11" s="8"/>
      <c r="P11" s="8"/>
      <c r="Q11" s="8"/>
      <c r="R11" s="8"/>
      <c r="S11" s="8"/>
      <c r="T11" s="8"/>
      <c r="U11" s="8"/>
      <c r="V11" s="86"/>
      <c r="W11" s="8" t="s">
        <v>115</v>
      </c>
      <c r="X11" s="8"/>
      <c r="Y11" s="8"/>
      <c r="Z11" s="8"/>
      <c r="AA11" s="8"/>
      <c r="AB11" s="8"/>
      <c r="AC11" s="86"/>
      <c r="AD11" s="8" t="s">
        <v>116</v>
      </c>
      <c r="AE11" s="8"/>
      <c r="AF11" s="8"/>
      <c r="AG11" s="8"/>
      <c r="AH11" s="8"/>
      <c r="AI11" s="8"/>
      <c r="AJ11" s="8"/>
      <c r="AK11" s="30"/>
      <c r="AO11" s="22">
        <v>1</v>
      </c>
      <c r="AP11" s="108" t="s">
        <v>412</v>
      </c>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row>
    <row r="12" spans="1:75" ht="4.9000000000000004" customHeight="1" x14ac:dyDescent="0.2">
      <c r="A12" s="2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30"/>
      <c r="AO12" s="22"/>
      <c r="AP12" s="108"/>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row>
    <row r="13" spans="1:75" ht="15" customHeight="1" x14ac:dyDescent="0.25">
      <c r="A13" s="28"/>
      <c r="B13" s="8" t="s">
        <v>299</v>
      </c>
      <c r="C13" s="8"/>
      <c r="D13" s="8"/>
      <c r="E13" s="8"/>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30"/>
      <c r="AO13" s="22"/>
      <c r="AP13" s="112" t="s">
        <v>303</v>
      </c>
      <c r="AQ13" s="36" t="s">
        <v>413</v>
      </c>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row>
    <row r="14" spans="1:75" ht="4.9000000000000004" customHeight="1" x14ac:dyDescent="0.25">
      <c r="A14" s="34"/>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35"/>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row>
    <row r="15" spans="1:75" ht="4.9000000000000004" customHeight="1" x14ac:dyDescent="0.25">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row>
    <row r="16" spans="1:75" ht="15" customHeight="1" x14ac:dyDescent="0.25">
      <c r="B16" s="1" t="s">
        <v>414</v>
      </c>
      <c r="C16" s="1"/>
      <c r="D16" s="1"/>
      <c r="AD16" s="135" t="str">
        <f>IF(Tables!C24=0,"",Tables!C24&amp;": ")</f>
        <v xml:space="preserve">Engineering or Building No.: </v>
      </c>
      <c r="AE16" s="164"/>
      <c r="AF16" s="164"/>
      <c r="AG16" s="164"/>
      <c r="AH16" s="164"/>
      <c r="AI16" s="164"/>
      <c r="AJ16" s="164"/>
      <c r="AM16" s="116">
        <f>LEN(AD16)</f>
        <v>29</v>
      </c>
      <c r="AO16" s="22"/>
      <c r="AP16" s="112" t="s">
        <v>303</v>
      </c>
      <c r="AQ16" s="104" t="s">
        <v>415</v>
      </c>
      <c r="AR16" s="104"/>
      <c r="AS16" s="104"/>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row>
    <row r="17" spans="2:75" ht="15" customHeight="1" x14ac:dyDescent="0.25">
      <c r="D17" s="135" t="s">
        <v>122</v>
      </c>
      <c r="E17" s="209"/>
      <c r="F17" s="209"/>
      <c r="G17" s="209"/>
      <c r="H17" s="209"/>
      <c r="I17" s="209"/>
      <c r="J17" s="209"/>
      <c r="K17" s="209"/>
      <c r="L17" s="209"/>
      <c r="M17" s="209"/>
      <c r="N17" s="209"/>
      <c r="O17" s="209"/>
      <c r="P17" s="209"/>
      <c r="Q17" s="209"/>
      <c r="R17" s="209"/>
      <c r="S17" s="209"/>
      <c r="T17" s="209"/>
      <c r="U17" s="209"/>
      <c r="V17" s="209"/>
      <c r="W17" s="209"/>
      <c r="X17" s="209"/>
      <c r="Y17" s="209"/>
      <c r="AD17" s="135" t="s">
        <v>416</v>
      </c>
      <c r="AE17" s="224"/>
      <c r="AF17" s="224"/>
      <c r="AG17" s="224"/>
      <c r="AH17" s="224"/>
      <c r="AI17" s="224"/>
      <c r="AJ17" s="224"/>
      <c r="AP17" s="112" t="s">
        <v>303</v>
      </c>
      <c r="AQ17" s="104" t="s">
        <v>417</v>
      </c>
      <c r="AR17" s="104"/>
      <c r="AS17" s="104"/>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row>
    <row r="18" spans="2:75" ht="15" customHeight="1" x14ac:dyDescent="0.25">
      <c r="D18" s="135" t="s">
        <v>123</v>
      </c>
      <c r="E18" s="208"/>
      <c r="F18" s="208"/>
      <c r="G18" s="208"/>
      <c r="H18" s="208"/>
      <c r="I18" s="208"/>
      <c r="J18" s="208"/>
      <c r="K18" s="208"/>
      <c r="L18" s="208"/>
      <c r="M18" s="208"/>
      <c r="N18" s="208"/>
      <c r="O18" s="208"/>
      <c r="P18" s="208"/>
      <c r="Q18" s="208"/>
      <c r="R18" s="208"/>
      <c r="S18" s="208"/>
      <c r="T18" s="208"/>
      <c r="U18" s="208"/>
      <c r="V18" s="208"/>
      <c r="W18" s="208"/>
      <c r="X18" s="208"/>
      <c r="Y18" s="208"/>
      <c r="AB18" s="135"/>
      <c r="AD18" s="135" t="s">
        <v>418</v>
      </c>
      <c r="AE18" s="225"/>
      <c r="AF18" s="225"/>
      <c r="AG18" s="225"/>
      <c r="AH18" s="225"/>
      <c r="AI18" s="225"/>
      <c r="AJ18" s="225"/>
      <c r="AO18" s="22">
        <v>2</v>
      </c>
      <c r="AP18" s="104" t="s">
        <v>419</v>
      </c>
      <c r="AR18" s="104"/>
      <c r="AS18" s="104"/>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row>
    <row r="19" spans="2:75" ht="15" customHeight="1" x14ac:dyDescent="0.25">
      <c r="C19" s="9"/>
      <c r="E19" s="208"/>
      <c r="F19" s="208"/>
      <c r="G19" s="208"/>
      <c r="H19" s="208"/>
      <c r="I19" s="208"/>
      <c r="J19" s="208"/>
      <c r="K19" s="208"/>
      <c r="L19" s="208"/>
      <c r="M19" s="208"/>
      <c r="N19" s="208"/>
      <c r="O19" s="208"/>
      <c r="P19" s="208"/>
      <c r="Q19" s="208"/>
      <c r="R19" s="208"/>
      <c r="S19" s="208"/>
      <c r="T19" s="208"/>
      <c r="U19" s="208"/>
      <c r="V19" s="208"/>
      <c r="W19" s="208"/>
      <c r="X19" s="208"/>
      <c r="Y19" s="208"/>
      <c r="Z19" s="9"/>
      <c r="AA19" s="9"/>
      <c r="AC19" s="9"/>
      <c r="AD19" s="135" t="s">
        <v>420</v>
      </c>
      <c r="AE19" s="226"/>
      <c r="AF19" s="226"/>
      <c r="AG19" s="226"/>
      <c r="AH19" s="226"/>
      <c r="AI19" s="226"/>
      <c r="AJ19" s="226"/>
      <c r="AO19" s="22">
        <v>3</v>
      </c>
      <c r="AP19" s="104" t="s">
        <v>351</v>
      </c>
      <c r="AQ19" s="104"/>
      <c r="AR19" s="104"/>
      <c r="AS19" s="104"/>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row>
    <row r="20" spans="2:75" ht="15" customHeight="1" x14ac:dyDescent="0.25">
      <c r="C20" s="9"/>
      <c r="D20" s="135" t="s">
        <v>421</v>
      </c>
      <c r="E20" s="208"/>
      <c r="F20" s="208"/>
      <c r="G20" s="208"/>
      <c r="H20" s="208"/>
      <c r="I20" s="208"/>
      <c r="J20" s="208"/>
      <c r="K20" s="208"/>
      <c r="L20" s="208"/>
      <c r="M20" s="208"/>
      <c r="N20" s="208"/>
      <c r="O20" s="208"/>
      <c r="P20" s="208"/>
      <c r="Q20" s="208"/>
      <c r="R20" s="208"/>
      <c r="S20" s="208"/>
      <c r="T20" s="208"/>
      <c r="U20" s="208"/>
      <c r="V20" s="208"/>
      <c r="W20" s="208"/>
      <c r="X20" s="208"/>
      <c r="Y20" s="208"/>
      <c r="Z20" s="9"/>
      <c r="AA20" s="9"/>
      <c r="AC20" s="9"/>
      <c r="AD20" s="135" t="s">
        <v>422</v>
      </c>
      <c r="AE20" s="227"/>
      <c r="AF20" s="227"/>
      <c r="AG20" s="227"/>
      <c r="AH20" s="227"/>
      <c r="AI20" s="227"/>
      <c r="AJ20" s="227"/>
      <c r="AO20" s="22"/>
      <c r="AP20" s="112" t="s">
        <v>303</v>
      </c>
      <c r="AQ20" s="104" t="s">
        <v>354</v>
      </c>
      <c r="AR20" s="104"/>
      <c r="AS20" s="104"/>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row>
    <row r="21" spans="2:75" ht="15" customHeight="1" x14ac:dyDescent="0.25">
      <c r="C21" s="9"/>
      <c r="D21" s="135" t="s">
        <v>310</v>
      </c>
      <c r="E21" s="183"/>
      <c r="F21" s="151"/>
      <c r="G21" s="151"/>
      <c r="H21" s="151"/>
      <c r="I21" s="151"/>
      <c r="J21" s="151"/>
      <c r="K21" s="151"/>
      <c r="L21" s="151"/>
      <c r="M21" s="151"/>
      <c r="N21" s="151"/>
      <c r="O21" s="151"/>
      <c r="P21" s="151"/>
      <c r="Q21" s="151"/>
      <c r="R21" s="151"/>
      <c r="S21" s="151"/>
      <c r="T21" s="151"/>
      <c r="U21" s="151"/>
      <c r="V21" s="151"/>
      <c r="W21" s="151"/>
      <c r="X21" s="151"/>
      <c r="Y21" s="151"/>
      <c r="Z21" s="9"/>
      <c r="AA21" s="9"/>
      <c r="AC21" s="9"/>
      <c r="AD21" s="135" t="s">
        <v>311</v>
      </c>
      <c r="AE21" s="221"/>
      <c r="AF21" s="221"/>
      <c r="AG21" s="221"/>
      <c r="AH21" s="221"/>
      <c r="AI21" s="221"/>
      <c r="AJ21" s="221"/>
      <c r="AO21" s="22"/>
      <c r="AP21" s="112" t="s">
        <v>303</v>
      </c>
      <c r="AQ21" s="104" t="s">
        <v>423</v>
      </c>
      <c r="AR21" s="112"/>
      <c r="AS21" s="112"/>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row>
    <row r="22" spans="2:75" ht="4.9000000000000004" customHeight="1" x14ac:dyDescent="0.25">
      <c r="AO22" s="22"/>
      <c r="AR22" s="22"/>
      <c r="AS22" s="2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row>
    <row r="23" spans="2:75" ht="15" customHeight="1" x14ac:dyDescent="0.25">
      <c r="B23" s="36" t="s">
        <v>103</v>
      </c>
      <c r="C23" s="135"/>
      <c r="D23" s="135"/>
      <c r="G23" s="72"/>
      <c r="H23" s="36" t="s">
        <v>409</v>
      </c>
      <c r="M23" s="72"/>
      <c r="N23" s="36" t="s">
        <v>410</v>
      </c>
      <c r="AO23" s="22">
        <v>4</v>
      </c>
      <c r="AP23" s="114" t="str">
        <f>"Form 4D - Bioretention Area Annual Inspection Form shall be submitted to the "&amp;Tables!$C$22&amp;" on an annual basis"</f>
        <v>Form 4D - Bioretention Area Annual Inspection Form shall be submitted to the City on an annual basis</v>
      </c>
      <c r="AQ23" s="112"/>
      <c r="AR23" s="114"/>
      <c r="AS23" s="114"/>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row>
    <row r="24" spans="2:75" ht="4.9000000000000004" customHeight="1" x14ac:dyDescent="0.25">
      <c r="AO24" s="22"/>
      <c r="AP24" s="22"/>
      <c r="AQ24" s="22"/>
      <c r="AR24" s="114"/>
      <c r="AS24" s="114"/>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row>
    <row r="25" spans="2:75" ht="15" customHeight="1" x14ac:dyDescent="0.25">
      <c r="B25" s="1" t="s">
        <v>424</v>
      </c>
      <c r="C25" s="135"/>
      <c r="D25" s="135"/>
      <c r="AO25" s="22"/>
      <c r="AP25" s="114" t="s">
        <v>425</v>
      </c>
      <c r="AQ25" s="114"/>
      <c r="AR25" s="114"/>
      <c r="AS25" s="114"/>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row>
    <row r="26" spans="2:75" ht="14.65" customHeight="1" x14ac:dyDescent="0.25">
      <c r="M26" s="36" t="s">
        <v>36</v>
      </c>
      <c r="O26" s="36" t="s">
        <v>258</v>
      </c>
      <c r="Q26" s="36" t="s">
        <v>265</v>
      </c>
      <c r="AE26" s="36" t="s">
        <v>36</v>
      </c>
      <c r="AG26" s="36" t="s">
        <v>258</v>
      </c>
      <c r="AI26" s="36" t="s">
        <v>265</v>
      </c>
      <c r="AO26" s="22">
        <v>5</v>
      </c>
      <c r="AP26" s="104" t="s">
        <v>426</v>
      </c>
      <c r="AQ26" s="114"/>
      <c r="AR26" s="104"/>
      <c r="AS26" s="104"/>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row>
    <row r="27" spans="2:75" ht="14.65" customHeight="1" x14ac:dyDescent="0.25">
      <c r="B27" s="22">
        <v>1</v>
      </c>
      <c r="C27" s="36" t="s">
        <v>427</v>
      </c>
      <c r="M27" s="20"/>
      <c r="T27" s="22">
        <v>6</v>
      </c>
      <c r="U27" s="36" t="s">
        <v>428</v>
      </c>
      <c r="AE27" s="20"/>
      <c r="AM27" s="116">
        <f>IF(ISBLANK(M27),1,2)</f>
        <v>1</v>
      </c>
      <c r="AN27" s="116">
        <f>IF(ISBLANK(AE27),1,2)</f>
        <v>1</v>
      </c>
      <c r="AP27" s="104" t="s">
        <v>429</v>
      </c>
      <c r="AQ27" s="114"/>
      <c r="AR27" s="104"/>
      <c r="AS27" s="104"/>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row>
    <row r="28" spans="2:75" ht="4.9000000000000004" customHeight="1" x14ac:dyDescent="0.25">
      <c r="AM28" s="21"/>
      <c r="AN28" s="21"/>
      <c r="AQ28" s="104"/>
      <c r="AR28" s="104"/>
      <c r="AS28" s="104"/>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row>
    <row r="29" spans="2:75" ht="14.65" customHeight="1" x14ac:dyDescent="0.25">
      <c r="C29" s="128" t="s">
        <v>169</v>
      </c>
      <c r="D29" s="36" t="s">
        <v>430</v>
      </c>
      <c r="O29" s="20"/>
      <c r="Q29" s="20"/>
      <c r="U29" s="128" t="s">
        <v>169</v>
      </c>
      <c r="V29" s="36" t="s">
        <v>431</v>
      </c>
      <c r="AG29" s="20"/>
      <c r="AI29" s="20"/>
      <c r="AM29" s="116">
        <f>IF(AND(ISBLANK(O29),ISBLANK(Q29)),1,2)</f>
        <v>1</v>
      </c>
      <c r="AN29" s="116">
        <f>IF(AND(ISBLANK(AG29),ISBLANK(AI29)),1,2)</f>
        <v>1</v>
      </c>
      <c r="AO29" s="22"/>
      <c r="AP29" s="104" t="s">
        <v>432</v>
      </c>
      <c r="AQ29" s="104"/>
      <c r="AR29" s="104"/>
      <c r="AS29" s="104"/>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row>
    <row r="30" spans="2:75" ht="4.9000000000000004" customHeight="1" x14ac:dyDescent="0.25">
      <c r="C30" s="128"/>
      <c r="U30" s="128"/>
      <c r="AM30" s="21"/>
      <c r="AN30" s="21"/>
      <c r="AO30" s="22"/>
      <c r="AP30" s="61"/>
      <c r="AQ30" s="61"/>
      <c r="AR30" s="61"/>
      <c r="AS30" s="61"/>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row>
    <row r="31" spans="2:75" ht="14.65" customHeight="1" x14ac:dyDescent="0.25">
      <c r="C31" s="128" t="s">
        <v>171</v>
      </c>
      <c r="D31" s="36" t="s">
        <v>433</v>
      </c>
      <c r="O31" s="20"/>
      <c r="Q31" s="20"/>
      <c r="U31" s="128" t="s">
        <v>171</v>
      </c>
      <c r="V31" s="36" t="s">
        <v>434</v>
      </c>
      <c r="AG31" s="20"/>
      <c r="AI31" s="20"/>
      <c r="AM31" s="116">
        <f>IF(AND(ISBLANK(O31),ISBLANK(Q31)),1,2)</f>
        <v>1</v>
      </c>
      <c r="AN31" s="116">
        <f>IF(AND(ISBLANK(AG31),ISBLANK(AI31)),1,2)</f>
        <v>1</v>
      </c>
      <c r="AO31" s="22"/>
      <c r="AP31" s="104"/>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row>
    <row r="32" spans="2:75" ht="4.9000000000000004" customHeight="1" x14ac:dyDescent="0.25">
      <c r="AM32" s="21"/>
      <c r="AN32" s="21"/>
      <c r="AO32" s="22"/>
      <c r="AP32" s="104"/>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row>
    <row r="33" spans="2:75" ht="14.65" customHeight="1" x14ac:dyDescent="0.25">
      <c r="C33" s="128" t="s">
        <v>176</v>
      </c>
      <c r="D33" s="36" t="s">
        <v>435</v>
      </c>
      <c r="O33" s="20"/>
      <c r="Q33" s="20"/>
      <c r="U33" s="128" t="s">
        <v>176</v>
      </c>
      <c r="V33" s="36" t="s">
        <v>436</v>
      </c>
      <c r="AG33" s="20"/>
      <c r="AI33" s="20"/>
      <c r="AM33" s="116">
        <f>IF(AND(ISBLANK(O33),ISBLANK(Q33)),1,2)</f>
        <v>1</v>
      </c>
      <c r="AN33" s="116">
        <f>IF(AND(ISBLANK(AG33),ISBLANK(AI33)),1,2)</f>
        <v>1</v>
      </c>
      <c r="AO33" s="22"/>
      <c r="AP33" s="104"/>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row>
    <row r="34" spans="2:75" ht="4.9000000000000004" customHeight="1" x14ac:dyDescent="0.25">
      <c r="AM34" s="21"/>
      <c r="AN34" s="21"/>
      <c r="AO34" s="32"/>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row>
    <row r="35" spans="2:75" ht="14.65" customHeight="1" x14ac:dyDescent="0.25">
      <c r="B35" s="22">
        <v>2</v>
      </c>
      <c r="C35" s="36" t="s">
        <v>244</v>
      </c>
      <c r="M35" s="20"/>
      <c r="T35" s="22">
        <v>7</v>
      </c>
      <c r="U35" s="36" t="s">
        <v>437</v>
      </c>
      <c r="AE35" s="20"/>
      <c r="AM35" s="116">
        <f>IF(ISBLANK(M35),1,2)</f>
        <v>1</v>
      </c>
      <c r="AN35" s="116">
        <f>IF(ISBLANK(AE35),1,2)</f>
        <v>1</v>
      </c>
      <c r="AO35" s="22">
        <v>6</v>
      </c>
      <c r="AP35" s="104" t="s">
        <v>438</v>
      </c>
      <c r="AQ35" s="104"/>
      <c r="AR35" s="22"/>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row>
    <row r="36" spans="2:75" ht="4.9000000000000004" customHeight="1" x14ac:dyDescent="0.25">
      <c r="B36" s="22"/>
      <c r="T36" s="22"/>
      <c r="AM36" s="21"/>
      <c r="AN36" s="21"/>
      <c r="AO36" s="22"/>
      <c r="AP36" s="104"/>
      <c r="AQ36" s="104"/>
      <c r="AR36" s="22"/>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row>
    <row r="37" spans="2:75" ht="14.65" customHeight="1" x14ac:dyDescent="0.25">
      <c r="B37" s="22"/>
      <c r="C37" s="128" t="s">
        <v>169</v>
      </c>
      <c r="D37" s="36" t="s">
        <v>439</v>
      </c>
      <c r="O37" s="20"/>
      <c r="Q37" s="20"/>
      <c r="T37" s="22"/>
      <c r="U37" s="128" t="s">
        <v>169</v>
      </c>
      <c r="V37" s="36" t="s">
        <v>439</v>
      </c>
      <c r="AG37" s="20"/>
      <c r="AI37" s="20"/>
      <c r="AM37" s="116">
        <f>IF(AND(ISBLANK(O37),ISBLANK(Q37)),1,2)</f>
        <v>1</v>
      </c>
      <c r="AN37" s="116">
        <f>IF(AND(ISBLANK(AG37),ISBLANK(AI37)),1,2)</f>
        <v>1</v>
      </c>
      <c r="AO37" s="22"/>
      <c r="AP37" s="112" t="s">
        <v>303</v>
      </c>
      <c r="AQ37" s="104" t="s">
        <v>440</v>
      </c>
      <c r="AR37" s="22"/>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row>
    <row r="38" spans="2:75" ht="4.9000000000000004" customHeight="1" x14ac:dyDescent="0.25">
      <c r="B38" s="22"/>
      <c r="C38" s="128"/>
      <c r="T38" s="22"/>
      <c r="U38" s="128"/>
      <c r="AM38" s="21"/>
      <c r="AN38" s="21"/>
      <c r="AO38" s="22"/>
      <c r="AP38" s="22"/>
      <c r="AR38" s="2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row>
    <row r="39" spans="2:75" ht="14.65" customHeight="1" x14ac:dyDescent="0.25">
      <c r="B39" s="22"/>
      <c r="C39" s="128" t="s">
        <v>171</v>
      </c>
      <c r="D39" s="36" t="s">
        <v>441</v>
      </c>
      <c r="O39" s="20"/>
      <c r="Q39" s="20"/>
      <c r="T39" s="22"/>
      <c r="U39" s="128" t="s">
        <v>171</v>
      </c>
      <c r="V39" s="36" t="s">
        <v>441</v>
      </c>
      <c r="AG39" s="20"/>
      <c r="AI39" s="20"/>
      <c r="AM39" s="116">
        <f>IF(AND(ISBLANK(O39),ISBLANK(Q39)),1,2)</f>
        <v>1</v>
      </c>
      <c r="AN39" s="116">
        <f>IF(AND(ISBLANK(AG39),ISBLANK(AI39)),1,2)</f>
        <v>1</v>
      </c>
      <c r="AO39" s="22"/>
      <c r="AP39" s="112" t="s">
        <v>303</v>
      </c>
      <c r="AQ39" s="36" t="s">
        <v>442</v>
      </c>
    </row>
    <row r="40" spans="2:75" ht="4.9000000000000004" customHeight="1" x14ac:dyDescent="0.25">
      <c r="B40" s="22"/>
      <c r="C40" s="128"/>
      <c r="T40" s="22"/>
      <c r="U40" s="128"/>
      <c r="AM40" s="21"/>
      <c r="AN40" s="21"/>
      <c r="AO40" s="22"/>
      <c r="AP40" s="22"/>
      <c r="AR40" s="22"/>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row>
    <row r="41" spans="2:75" ht="14.65" customHeight="1" x14ac:dyDescent="0.25">
      <c r="B41" s="22">
        <v>3</v>
      </c>
      <c r="C41" s="36" t="s">
        <v>443</v>
      </c>
      <c r="M41" s="20"/>
      <c r="T41" s="22">
        <v>8</v>
      </c>
      <c r="U41" s="36" t="s">
        <v>325</v>
      </c>
      <c r="AE41" s="20"/>
      <c r="AM41" s="116">
        <f>IF(ISBLANK(M41),1,2)</f>
        <v>1</v>
      </c>
      <c r="AN41" s="116">
        <f>IF(ISBLANK(AE41),1,2)</f>
        <v>1</v>
      </c>
      <c r="AO41" s="22"/>
      <c r="AP41" s="112" t="s">
        <v>303</v>
      </c>
      <c r="AQ41" s="36" t="s">
        <v>444</v>
      </c>
      <c r="AR41" s="22"/>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row>
    <row r="42" spans="2:75" ht="4.9000000000000004" customHeight="1" x14ac:dyDescent="0.25">
      <c r="B42" s="22"/>
      <c r="T42" s="22"/>
      <c r="AM42" s="21"/>
      <c r="AN42" s="21"/>
      <c r="AO42" s="22"/>
      <c r="AP42" s="22"/>
      <c r="AR42" s="2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row>
    <row r="43" spans="2:75" ht="14.65" customHeight="1" x14ac:dyDescent="0.25">
      <c r="B43" s="22"/>
      <c r="C43" s="128" t="s">
        <v>169</v>
      </c>
      <c r="D43" s="36" t="s">
        <v>439</v>
      </c>
      <c r="O43" s="20"/>
      <c r="Q43" s="20"/>
      <c r="T43" s="22"/>
      <c r="U43" s="128" t="s">
        <v>169</v>
      </c>
      <c r="V43" s="36" t="s">
        <v>439</v>
      </c>
      <c r="AG43" s="20"/>
      <c r="AI43" s="20"/>
      <c r="AM43" s="116">
        <f>IF(AND(ISBLANK(O43),ISBLANK(Q43)),1,2)</f>
        <v>1</v>
      </c>
      <c r="AN43" s="116">
        <f>IF(AND(ISBLANK(AG43),ISBLANK(AI43)),1,2)</f>
        <v>1</v>
      </c>
      <c r="AO43" s="22"/>
      <c r="AP43" s="112" t="s">
        <v>303</v>
      </c>
      <c r="AQ43" s="36" t="s">
        <v>445</v>
      </c>
      <c r="AR43" s="2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row>
    <row r="44" spans="2:75" ht="4.9000000000000004" customHeight="1" x14ac:dyDescent="0.25">
      <c r="B44" s="22"/>
      <c r="C44" s="128"/>
      <c r="T44" s="22"/>
      <c r="U44" s="128"/>
      <c r="AM44" s="21"/>
      <c r="AN44" s="21"/>
      <c r="AO44" s="22"/>
      <c r="AP44" s="22"/>
      <c r="AR44" s="2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row>
    <row r="45" spans="2:75" ht="14.65" customHeight="1" x14ac:dyDescent="0.25">
      <c r="B45" s="22"/>
      <c r="C45" s="128" t="s">
        <v>171</v>
      </c>
      <c r="D45" s="36" t="s">
        <v>441</v>
      </c>
      <c r="O45" s="20"/>
      <c r="Q45" s="20"/>
      <c r="T45" s="22"/>
      <c r="U45" s="128" t="s">
        <v>171</v>
      </c>
      <c r="V45" s="36" t="s">
        <v>441</v>
      </c>
      <c r="AG45" s="20"/>
      <c r="AI45" s="20"/>
      <c r="AM45" s="116">
        <f>IF(AND(ISBLANK(O45),ISBLANK(Q45)),1,2)</f>
        <v>1</v>
      </c>
      <c r="AN45" s="116">
        <f>IF(AND(ISBLANK(AG45),ISBLANK(AI45)),1,2)</f>
        <v>1</v>
      </c>
      <c r="AO45" s="22"/>
      <c r="AP45" s="112" t="s">
        <v>303</v>
      </c>
      <c r="AQ45" s="36" t="s">
        <v>446</v>
      </c>
      <c r="AR45" s="2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row>
    <row r="46" spans="2:75" ht="4.9000000000000004" customHeight="1" x14ac:dyDescent="0.25">
      <c r="B46" s="22"/>
      <c r="C46" s="128"/>
      <c r="T46" s="22"/>
      <c r="U46" s="128"/>
      <c r="AM46" s="21"/>
      <c r="AN46" s="21"/>
      <c r="AO46" s="22"/>
      <c r="AP46" s="22"/>
      <c r="AR46" s="2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row>
    <row r="47" spans="2:75" ht="14.65" customHeight="1" x14ac:dyDescent="0.25">
      <c r="B47" s="22">
        <v>4</v>
      </c>
      <c r="C47" s="36" t="s">
        <v>240</v>
      </c>
      <c r="M47" s="20"/>
      <c r="T47" s="22">
        <v>9</v>
      </c>
      <c r="U47" s="36" t="s">
        <v>196</v>
      </c>
      <c r="AM47" s="116">
        <f>IF(ISBLANK(M47),1,2)</f>
        <v>1</v>
      </c>
      <c r="AN47" s="21"/>
      <c r="AO47" s="22"/>
      <c r="AP47" s="112" t="s">
        <v>303</v>
      </c>
      <c r="AQ47" s="36" t="s">
        <v>447</v>
      </c>
      <c r="AR47" s="2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row>
    <row r="48" spans="2:75" ht="4.9000000000000004" customHeight="1" x14ac:dyDescent="0.25">
      <c r="B48" s="22"/>
      <c r="T48" s="22"/>
      <c r="AM48" s="21"/>
      <c r="AN48" s="21"/>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row>
    <row r="49" spans="2:75" ht="14.65" customHeight="1" x14ac:dyDescent="0.25">
      <c r="B49" s="22"/>
      <c r="C49" s="128" t="s">
        <v>169</v>
      </c>
      <c r="D49" s="36" t="s">
        <v>439</v>
      </c>
      <c r="O49" s="20"/>
      <c r="Q49" s="20"/>
      <c r="T49" s="22"/>
      <c r="U49" s="128" t="s">
        <v>171</v>
      </c>
      <c r="V49" s="36" t="s">
        <v>448</v>
      </c>
      <c r="AG49" s="20"/>
      <c r="AI49" s="20"/>
      <c r="AM49" s="116">
        <f>IF(AND(ISBLANK(O49),ISBLANK(Q49)),1,2)</f>
        <v>1</v>
      </c>
      <c r="AN49" s="116">
        <f>IF(AND(ISBLANK(AG49),ISBLANK(AI49)),1,2)</f>
        <v>1</v>
      </c>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row>
    <row r="50" spans="2:75" ht="4.9000000000000004" customHeight="1" x14ac:dyDescent="0.25">
      <c r="B50" s="22"/>
      <c r="C50" s="128"/>
      <c r="T50" s="22"/>
      <c r="U50" s="128"/>
      <c r="AM50" s="21"/>
      <c r="AN50" s="21"/>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row>
    <row r="51" spans="2:75" ht="14.65" customHeight="1" x14ac:dyDescent="0.25">
      <c r="B51" s="22"/>
      <c r="C51" s="36" t="s">
        <v>171</v>
      </c>
      <c r="D51" s="36" t="s">
        <v>441</v>
      </c>
      <c r="O51" s="20"/>
      <c r="Q51" s="20"/>
      <c r="T51" s="22"/>
      <c r="U51" s="128" t="s">
        <v>176</v>
      </c>
      <c r="V51" s="36" t="s">
        <v>431</v>
      </c>
      <c r="AG51" s="20"/>
      <c r="AI51" s="20"/>
      <c r="AM51" s="116">
        <f>IF(AND(ISBLANK(O51),ISBLANK(Q51)),1,2)</f>
        <v>1</v>
      </c>
      <c r="AN51" s="116">
        <f>IF(AND(ISBLANK(AG51),ISBLANK(AI51)),1,2)</f>
        <v>1</v>
      </c>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row>
    <row r="52" spans="2:75" ht="4.9000000000000004" customHeight="1" x14ac:dyDescent="0.25">
      <c r="B52" s="22"/>
      <c r="T52" s="22"/>
      <c r="AM52" s="21"/>
      <c r="AN52" s="21"/>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row>
    <row r="53" spans="2:75" ht="14.65" customHeight="1" x14ac:dyDescent="0.25">
      <c r="B53" s="22">
        <v>5</v>
      </c>
      <c r="C53" s="36" t="s">
        <v>449</v>
      </c>
      <c r="O53" s="20"/>
      <c r="Q53" s="20"/>
      <c r="T53" s="22"/>
      <c r="U53" s="128" t="s">
        <v>178</v>
      </c>
      <c r="V53" s="36" t="s">
        <v>450</v>
      </c>
      <c r="AG53" s="20"/>
      <c r="AI53" s="20"/>
      <c r="AM53" s="116">
        <f>IF(AND(ISBLANK(O53),ISBLANK(Q53)),1,2)</f>
        <v>1</v>
      </c>
      <c r="AN53" s="116">
        <f>IF(AND(ISBLANK(AG53),ISBLANK(AI53)),1,2)</f>
        <v>1</v>
      </c>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row>
    <row r="54" spans="2:75" ht="4.9000000000000004" customHeight="1" x14ac:dyDescent="0.25">
      <c r="B54" s="22"/>
      <c r="T54" s="22"/>
      <c r="U54" s="128"/>
      <c r="AM54" s="21"/>
      <c r="AN54" s="21"/>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row>
    <row r="55" spans="2:75" ht="14.65" customHeight="1" x14ac:dyDescent="0.25">
      <c r="B55" s="22"/>
      <c r="T55" s="22"/>
      <c r="U55" s="128" t="s">
        <v>180</v>
      </c>
      <c r="V55" s="36" t="s">
        <v>451</v>
      </c>
      <c r="AG55" s="20"/>
      <c r="AI55" s="20"/>
      <c r="AM55" s="21"/>
      <c r="AN55" s="116">
        <f>IF(AND(ISBLANK(AG55),ISBLANK(AI55)),1,2)</f>
        <v>1</v>
      </c>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row>
    <row r="56" spans="2:75" ht="4.9000000000000004" customHeight="1" x14ac:dyDescent="0.25">
      <c r="B56" s="22"/>
      <c r="T56" s="22"/>
      <c r="AM56" s="21"/>
      <c r="AN56" s="21"/>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row>
    <row r="57" spans="2:75" ht="14.65" customHeight="1" x14ac:dyDescent="0.25">
      <c r="B57" s="22"/>
      <c r="O57" s="135" t="s">
        <v>452</v>
      </c>
      <c r="P57" s="20"/>
      <c r="Q57" s="36" t="s">
        <v>86</v>
      </c>
      <c r="S57" s="20"/>
      <c r="T57" s="36" t="s">
        <v>87</v>
      </c>
      <c r="W57" s="20"/>
      <c r="X57" s="36" t="s">
        <v>453</v>
      </c>
      <c r="AM57" s="116">
        <f>IF(AND(ISBLANK(P57),ISBLANK(S57)),1,2)</f>
        <v>1</v>
      </c>
      <c r="AN57" s="116">
        <f>IF(ISBLANK(P57),1,2)</f>
        <v>1</v>
      </c>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row>
    <row r="58" spans="2:75" ht="4.9000000000000004" customHeight="1" x14ac:dyDescent="0.25">
      <c r="B58" s="22"/>
      <c r="T58" s="22"/>
      <c r="AM58" s="21"/>
      <c r="AN58" s="21"/>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row>
    <row r="59" spans="2:75" ht="14.65" customHeight="1" x14ac:dyDescent="0.25">
      <c r="B59" s="22"/>
      <c r="O59" s="135" t="s">
        <v>454</v>
      </c>
      <c r="P59" s="20"/>
      <c r="Q59" s="36" t="s">
        <v>86</v>
      </c>
      <c r="S59" s="20"/>
      <c r="T59" s="36" t="s">
        <v>87</v>
      </c>
      <c r="W59" s="20"/>
      <c r="X59" s="36" t="s">
        <v>455</v>
      </c>
      <c r="AM59" s="116">
        <f>IF(AND(ISBLANK(P59),ISBLANK(S59)),1,2)</f>
        <v>1</v>
      </c>
      <c r="AN59" s="116">
        <f>IF(ISBLANK(P59),1,2)</f>
        <v>1</v>
      </c>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row>
    <row r="60" spans="2:75" ht="4.9000000000000004" customHeight="1" x14ac:dyDescent="0.25">
      <c r="B60" s="22"/>
      <c r="T60" s="22"/>
      <c r="AM60" s="21"/>
      <c r="AN60" s="21"/>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row>
    <row r="61" spans="2:75" ht="14.65" customHeight="1" x14ac:dyDescent="0.25">
      <c r="B61" s="22"/>
      <c r="O61" s="135" t="s">
        <v>456</v>
      </c>
      <c r="P61" s="20"/>
      <c r="Q61" s="36" t="s">
        <v>86</v>
      </c>
      <c r="S61" s="20"/>
      <c r="T61" s="36" t="s">
        <v>87</v>
      </c>
      <c r="W61" s="20"/>
      <c r="X61" s="36" t="s">
        <v>457</v>
      </c>
      <c r="AM61" s="116">
        <f>IF(AND(ISBLANK(P61),ISBLANK(S61)),1,2)</f>
        <v>1</v>
      </c>
      <c r="AN61" s="116">
        <f>IF(ISBLANK(P61),1,2)</f>
        <v>1</v>
      </c>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row>
    <row r="62" spans="2:75" ht="4.9000000000000004" customHeight="1" x14ac:dyDescent="0.25">
      <c r="B62" s="22"/>
      <c r="T62" s="22"/>
      <c r="AM62" s="21"/>
      <c r="AN62" s="21"/>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row>
    <row r="63" spans="2:75" ht="15" customHeight="1" x14ac:dyDescent="0.25">
      <c r="B63" s="1" t="s">
        <v>458</v>
      </c>
      <c r="AM63" s="21"/>
      <c r="AN63" s="21"/>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row>
    <row r="64" spans="2:75" ht="4.9000000000000004" customHeight="1" x14ac:dyDescent="0.25">
      <c r="AM64" s="21"/>
      <c r="AN64" s="21"/>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row>
    <row r="65" spans="2:75" ht="14.65" customHeight="1" x14ac:dyDescent="0.25">
      <c r="C65" s="20"/>
      <c r="D65" s="36" t="s">
        <v>459</v>
      </c>
      <c r="R65" s="20"/>
      <c r="S65" s="36" t="s">
        <v>460</v>
      </c>
      <c r="AM65" s="116">
        <f>IF(AND(ISBLANK(C65),ISBLANK(R65)),1,2)</f>
        <v>1</v>
      </c>
      <c r="AN65" s="21"/>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row>
    <row r="66" spans="2:75" ht="4.9000000000000004" customHeight="1" x14ac:dyDescent="0.25">
      <c r="AM66" s="21"/>
      <c r="AN66" s="21"/>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row>
    <row r="67" spans="2:75" ht="15" customHeight="1" x14ac:dyDescent="0.25">
      <c r="AM67" s="21"/>
      <c r="AN67" s="21"/>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row>
    <row r="68" spans="2:75" ht="15" customHeight="1" x14ac:dyDescent="0.25">
      <c r="B68" s="138">
        <f>Tables!$C$13</f>
        <v>45031</v>
      </c>
      <c r="C68" s="138"/>
      <c r="D68" s="138"/>
      <c r="E68" s="138"/>
      <c r="F68" s="138"/>
      <c r="G68" s="138"/>
      <c r="H68" s="138"/>
      <c r="R68" s="139" t="s">
        <v>193</v>
      </c>
      <c r="S68" s="139"/>
      <c r="T68" s="139"/>
      <c r="U68" s="139"/>
      <c r="AM68" s="21"/>
      <c r="AN68" s="21"/>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row>
    <row r="69" spans="2:75" ht="15" customHeight="1" x14ac:dyDescent="0.25">
      <c r="D69" s="135" t="s">
        <v>122</v>
      </c>
      <c r="E69" s="194">
        <f>$E$17</f>
        <v>0</v>
      </c>
      <c r="F69" s="194"/>
      <c r="G69" s="194"/>
      <c r="H69" s="194"/>
      <c r="I69" s="194"/>
      <c r="J69" s="194"/>
      <c r="K69" s="194"/>
      <c r="L69" s="194"/>
      <c r="M69" s="194"/>
      <c r="N69" s="194"/>
      <c r="O69" s="194"/>
      <c r="P69" s="194"/>
      <c r="Q69" s="194"/>
      <c r="R69" s="194"/>
      <c r="S69" s="194"/>
      <c r="T69" s="194"/>
      <c r="U69" s="194"/>
      <c r="V69" s="194"/>
      <c r="W69" s="194"/>
      <c r="X69" s="194"/>
      <c r="Y69" s="194"/>
      <c r="AD69" s="135" t="s">
        <v>416</v>
      </c>
      <c r="AE69" s="219">
        <f>$AE$17</f>
        <v>0</v>
      </c>
      <c r="AF69" s="220"/>
      <c r="AG69" s="220"/>
      <c r="AH69" s="220"/>
      <c r="AI69" s="220"/>
      <c r="AJ69" s="220"/>
      <c r="AM69" s="21"/>
      <c r="AN69" s="21"/>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row>
    <row r="70" spans="2:75" ht="15" customHeight="1" x14ac:dyDescent="0.25">
      <c r="AD70" s="135" t="s">
        <v>418</v>
      </c>
      <c r="AE70" s="220">
        <f>$AE$18</f>
        <v>0</v>
      </c>
      <c r="AF70" s="220"/>
      <c r="AG70" s="220"/>
      <c r="AH70" s="220"/>
      <c r="AI70" s="220"/>
      <c r="AJ70" s="220"/>
      <c r="AM70" s="21"/>
      <c r="AN70" s="21"/>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row>
    <row r="71" spans="2:75" ht="15" customHeight="1" x14ac:dyDescent="0.25">
      <c r="B71" s="1" t="s">
        <v>461</v>
      </c>
      <c r="AM71" s="21"/>
      <c r="AN71" s="21"/>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row>
    <row r="72" spans="2:75" ht="4.9000000000000004" customHeight="1" x14ac:dyDescent="0.25">
      <c r="B72" s="1"/>
      <c r="AM72" s="21"/>
      <c r="AN72" s="21"/>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row>
    <row r="73" spans="2:75" ht="15" customHeight="1" x14ac:dyDescent="0.25">
      <c r="B73" s="22">
        <f>B27</f>
        <v>1</v>
      </c>
      <c r="C73" s="36" t="s">
        <v>427</v>
      </c>
      <c r="J73" s="22">
        <f>B35</f>
        <v>2</v>
      </c>
      <c r="K73" s="36" t="s">
        <v>244</v>
      </c>
      <c r="S73" s="22">
        <f>B41</f>
        <v>3</v>
      </c>
      <c r="T73" s="36" t="s">
        <v>443</v>
      </c>
      <c r="AC73" s="22">
        <f>B47</f>
        <v>4</v>
      </c>
      <c r="AD73" s="36" t="s">
        <v>240</v>
      </c>
      <c r="AM73" s="21"/>
      <c r="AN73" s="21"/>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row>
    <row r="74" spans="2:75" ht="4.9000000000000004" customHeight="1" x14ac:dyDescent="0.25">
      <c r="B74" s="1"/>
      <c r="AM74" s="21"/>
      <c r="AN74" s="21"/>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row>
    <row r="75" spans="2:75" ht="15" customHeight="1" x14ac:dyDescent="0.25">
      <c r="B75" s="1"/>
      <c r="D75" s="19" t="str">
        <f>IF(AND(ISBLANK(O29),ISBLANK(O31)),"","X")</f>
        <v/>
      </c>
      <c r="E75" s="36" t="s">
        <v>462</v>
      </c>
      <c r="L75" s="19" t="str">
        <f>IF(ISBLANK(O37),"","X")</f>
        <v/>
      </c>
      <c r="M75" s="36" t="s">
        <v>463</v>
      </c>
      <c r="U75" s="19" t="str">
        <f>IF(ISBLANK(O43),"","X")</f>
        <v/>
      </c>
      <c r="V75" s="36" t="s">
        <v>463</v>
      </c>
      <c r="AE75" s="19" t="str">
        <f>IF(ISBLANK(O49),"","X")</f>
        <v/>
      </c>
      <c r="AF75" s="36" t="s">
        <v>464</v>
      </c>
      <c r="AM75" s="21"/>
      <c r="AN75" s="21"/>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row>
    <row r="76" spans="2:75" ht="4.9000000000000004" customHeight="1" x14ac:dyDescent="0.25">
      <c r="B76" s="1"/>
      <c r="AM76" s="21"/>
      <c r="AN76" s="21"/>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row>
    <row r="77" spans="2:75" ht="15" customHeight="1" x14ac:dyDescent="0.25">
      <c r="B77" s="1"/>
      <c r="D77" s="19" t="str">
        <f>IF(ISBLANK(O33),"","X")</f>
        <v/>
      </c>
      <c r="E77" s="36" t="s">
        <v>465</v>
      </c>
      <c r="L77" s="19" t="str">
        <f>IF(ISBLANK(O39),"","X")</f>
        <v/>
      </c>
      <c r="M77" s="36" t="s">
        <v>466</v>
      </c>
      <c r="U77" s="19" t="str">
        <f>IF(ISBLANK(O45),"","X")</f>
        <v/>
      </c>
      <c r="V77" s="36" t="s">
        <v>466</v>
      </c>
      <c r="AE77" s="19" t="str">
        <f>IF(ISBLANK(O51),"","X")</f>
        <v/>
      </c>
      <c r="AF77" s="36" t="s">
        <v>466</v>
      </c>
      <c r="AM77" s="21"/>
      <c r="AN77" s="21"/>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row>
    <row r="78" spans="2:75" ht="4.9000000000000004" customHeight="1" x14ac:dyDescent="0.25">
      <c r="B78" s="1"/>
      <c r="AM78" s="21"/>
      <c r="AN78" s="21"/>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row>
    <row r="79" spans="2:75" ht="15" customHeight="1" x14ac:dyDescent="0.25">
      <c r="B79" s="1"/>
      <c r="D79" s="19">
        <f>O33</f>
        <v>0</v>
      </c>
      <c r="E79" s="36" t="s">
        <v>467</v>
      </c>
      <c r="AM79" s="21"/>
      <c r="AN79" s="21"/>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row>
    <row r="80" spans="2:75" ht="4.9000000000000004" customHeight="1" x14ac:dyDescent="0.25">
      <c r="B80" s="1"/>
      <c r="AM80" s="21"/>
      <c r="AN80" s="21"/>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row>
    <row r="81" spans="2:75" ht="15" customHeight="1" x14ac:dyDescent="0.25">
      <c r="B81" s="22">
        <v>7</v>
      </c>
      <c r="C81" s="36" t="s">
        <v>437</v>
      </c>
      <c r="P81" s="74">
        <v>6</v>
      </c>
      <c r="Q81" s="36" t="s">
        <v>428</v>
      </c>
      <c r="AM81" s="21"/>
      <c r="AN81" s="21"/>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row>
    <row r="82" spans="2:75" ht="4.9000000000000004" customHeight="1" x14ac:dyDescent="0.25">
      <c r="AM82" s="21"/>
      <c r="AN82" s="21"/>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row>
    <row r="83" spans="2:75" ht="15" customHeight="1" x14ac:dyDescent="0.25">
      <c r="D83" s="19" t="str">
        <f>IF(ISBLANK(AG37),"","X")</f>
        <v/>
      </c>
      <c r="E83" s="36" t="s">
        <v>464</v>
      </c>
      <c r="R83" s="19" t="str">
        <f>IF(ISBLANK(AG29),"","X")</f>
        <v/>
      </c>
      <c r="S83" s="36" t="s">
        <v>468</v>
      </c>
      <c r="Z83" s="173"/>
      <c r="AA83" s="173"/>
      <c r="AB83" s="173"/>
      <c r="AC83" s="173"/>
      <c r="AE83" s="20"/>
      <c r="AF83" s="36" t="s">
        <v>469</v>
      </c>
      <c r="AH83" s="20"/>
      <c r="AI83" s="36" t="s">
        <v>470</v>
      </c>
      <c r="AM83" s="116">
        <f>IF(R83="X",2,1)</f>
        <v>1</v>
      </c>
      <c r="AN83" s="116">
        <f>IF(AND(ISBLANK(AE83),ISBLANK(AH83)),1,2)</f>
        <v>1</v>
      </c>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row>
    <row r="84" spans="2:75" ht="4.9000000000000004" customHeight="1" x14ac:dyDescent="0.25">
      <c r="AM84" s="21"/>
      <c r="AN84" s="21"/>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row>
    <row r="85" spans="2:75" ht="15" customHeight="1" x14ac:dyDescent="0.25">
      <c r="D85" s="19" t="str">
        <f>IF(ISBLANK(AG39),"","X")</f>
        <v/>
      </c>
      <c r="E85" s="36" t="s">
        <v>466</v>
      </c>
      <c r="R85" s="19" t="str">
        <f>IF(ISBLANK(AG31),"","X")</f>
        <v/>
      </c>
      <c r="S85" s="36" t="s">
        <v>471</v>
      </c>
      <c r="Z85" s="173"/>
      <c r="AA85" s="173"/>
      <c r="AB85" s="173"/>
      <c r="AC85" s="173"/>
      <c r="AE85" s="20"/>
      <c r="AF85" s="36" t="s">
        <v>472</v>
      </c>
      <c r="AH85" s="20"/>
      <c r="AI85" s="36" t="s">
        <v>470</v>
      </c>
      <c r="AM85" s="116">
        <f>IF(R85="X",2,1)</f>
        <v>1</v>
      </c>
      <c r="AN85" s="116">
        <f>IF(AND(ISBLANK(AE85),ISBLANK(AH85)),1,2)</f>
        <v>1</v>
      </c>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row>
    <row r="86" spans="2:75" ht="4.9000000000000004" customHeight="1" x14ac:dyDescent="0.25">
      <c r="B86" s="1"/>
      <c r="AM86" s="21"/>
      <c r="AN86" s="21"/>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row>
    <row r="87" spans="2:75" ht="15" customHeight="1" x14ac:dyDescent="0.25">
      <c r="B87" s="1"/>
      <c r="R87" s="19" t="str">
        <f>IF(ISBLANK(AG33),"","X")</f>
        <v/>
      </c>
      <c r="S87" s="36" t="s">
        <v>473</v>
      </c>
      <c r="AM87" s="21"/>
      <c r="AN87" s="21"/>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row>
    <row r="88" spans="2:75" ht="4.9000000000000004" customHeight="1" x14ac:dyDescent="0.25">
      <c r="B88" s="1"/>
      <c r="AM88" s="21"/>
      <c r="AN88" s="21"/>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row>
    <row r="89" spans="2:75" ht="15" customHeight="1" x14ac:dyDescent="0.25">
      <c r="B89" s="22">
        <f>T41</f>
        <v>8</v>
      </c>
      <c r="C89" s="36" t="s">
        <v>263</v>
      </c>
      <c r="P89" s="22">
        <f>T47</f>
        <v>9</v>
      </c>
      <c r="Q89" s="36" t="s">
        <v>196</v>
      </c>
      <c r="AM89" s="21"/>
      <c r="AN89" s="21"/>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row>
    <row r="90" spans="2:75" ht="4.9000000000000004" customHeight="1" x14ac:dyDescent="0.25">
      <c r="AM90" s="21"/>
      <c r="AN90" s="21"/>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row>
    <row r="91" spans="2:75" ht="15" customHeight="1" x14ac:dyDescent="0.25">
      <c r="D91" s="19" t="str">
        <f>IF(ISBLANK(AG43),"","X")</f>
        <v/>
      </c>
      <c r="E91" s="36" t="s">
        <v>463</v>
      </c>
      <c r="R91" s="19" t="str">
        <f>IF(ISBLANK(AG49),"","X")</f>
        <v/>
      </c>
      <c r="S91" s="36" t="s">
        <v>474</v>
      </c>
      <c r="Z91" s="173"/>
      <c r="AA91" s="173"/>
      <c r="AB91" s="173"/>
      <c r="AC91" s="173"/>
      <c r="AE91" s="20"/>
      <c r="AF91" s="36" t="s">
        <v>469</v>
      </c>
      <c r="AH91" s="20"/>
      <c r="AI91" s="36" t="s">
        <v>470</v>
      </c>
      <c r="AM91" s="116">
        <f>IF(R91="X",2,1)</f>
        <v>1</v>
      </c>
      <c r="AN91" s="116">
        <f>IF(AND(ISBLANK(AE91),ISBLANK(AH91)),1,2)</f>
        <v>1</v>
      </c>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row>
    <row r="92" spans="2:75" ht="4.9000000000000004" customHeight="1" x14ac:dyDescent="0.25">
      <c r="AM92" s="21"/>
      <c r="AN92" s="21"/>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row>
    <row r="93" spans="2:75" ht="15" customHeight="1" x14ac:dyDescent="0.25">
      <c r="D93" s="19" t="str">
        <f>IF(ISBLANK(AG45),"","X")</f>
        <v/>
      </c>
      <c r="E93" s="36" t="s">
        <v>466</v>
      </c>
      <c r="R93" s="19" t="str">
        <f>IF(ISBLANK(AG51),"","X")</f>
        <v/>
      </c>
      <c r="S93" s="36" t="s">
        <v>468</v>
      </c>
      <c r="Z93" s="173"/>
      <c r="AA93" s="173"/>
      <c r="AB93" s="173"/>
      <c r="AC93" s="173"/>
      <c r="AE93" s="20"/>
      <c r="AF93" s="36" t="s">
        <v>472</v>
      </c>
      <c r="AH93" s="20"/>
      <c r="AI93" s="36" t="s">
        <v>470</v>
      </c>
      <c r="AM93" s="116">
        <f>IF(R93="X",2,1)</f>
        <v>1</v>
      </c>
      <c r="AN93" s="116">
        <f>IF(AND(ISBLANK(AE93),ISBLANK(AH93)),1,2)</f>
        <v>1</v>
      </c>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row>
    <row r="94" spans="2:75" ht="4.9000000000000004" customHeight="1" x14ac:dyDescent="0.25">
      <c r="R94" s="128"/>
      <c r="AM94" s="21"/>
      <c r="AN94" s="21"/>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row>
    <row r="95" spans="2:75" ht="15" customHeight="1" x14ac:dyDescent="0.25">
      <c r="R95" s="19" t="str">
        <f>IF(ISBLANK(AG53),"","X")</f>
        <v/>
      </c>
      <c r="S95" s="36" t="s">
        <v>463</v>
      </c>
      <c r="AM95" s="21"/>
      <c r="AN95" s="21"/>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row>
    <row r="96" spans="2:75" ht="4.9000000000000004" customHeight="1" x14ac:dyDescent="0.25">
      <c r="R96" s="128"/>
      <c r="AM96" s="21"/>
      <c r="AN96" s="21"/>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row>
    <row r="97" spans="2:75" ht="15" customHeight="1" x14ac:dyDescent="0.25">
      <c r="R97" s="19" t="str">
        <f>IF(ISBLANK(AG55),"","X")</f>
        <v/>
      </c>
      <c r="S97" s="36" t="s">
        <v>475</v>
      </c>
      <c r="AM97" s="21"/>
      <c r="AN97" s="21"/>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row>
    <row r="98" spans="2:75" ht="4.9000000000000004" customHeight="1" x14ac:dyDescent="0.25">
      <c r="AM98" s="21"/>
      <c r="AN98" s="21"/>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row>
    <row r="99" spans="2:75" ht="15" customHeight="1" x14ac:dyDescent="0.25">
      <c r="B99" s="1" t="s">
        <v>388</v>
      </c>
      <c r="AD99" s="135"/>
      <c r="AE99" s="128"/>
      <c r="AF99" s="128"/>
      <c r="AG99" s="128"/>
      <c r="AH99" s="128"/>
      <c r="AI99" s="128"/>
      <c r="AJ99" s="128"/>
      <c r="AM99" s="21"/>
      <c r="AN99" s="21"/>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row>
    <row r="100" spans="2:75" ht="15" customHeight="1" x14ac:dyDescent="0.25">
      <c r="E100" s="135" t="s">
        <v>122</v>
      </c>
      <c r="F100" s="140"/>
      <c r="G100" s="140"/>
      <c r="H100" s="140"/>
      <c r="I100" s="140"/>
      <c r="J100" s="140"/>
      <c r="K100" s="140"/>
      <c r="L100" s="140"/>
      <c r="M100" s="140"/>
      <c r="N100" s="140"/>
      <c r="O100" s="140"/>
      <c r="P100" s="140"/>
      <c r="Q100" s="140"/>
      <c r="R100" s="140"/>
      <c r="S100" s="140"/>
      <c r="T100" s="140"/>
      <c r="U100" s="140"/>
      <c r="AD100" s="135"/>
      <c r="AE100" s="128"/>
      <c r="AF100" s="128"/>
      <c r="AG100" s="128"/>
      <c r="AH100" s="128"/>
      <c r="AI100" s="128"/>
      <c r="AJ100" s="128"/>
      <c r="AM100" s="21"/>
      <c r="AN100" s="21"/>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row>
    <row r="101" spans="2:75" ht="15" customHeight="1" x14ac:dyDescent="0.25">
      <c r="E101" s="135" t="s">
        <v>123</v>
      </c>
      <c r="F101" s="151"/>
      <c r="G101" s="151"/>
      <c r="H101" s="151"/>
      <c r="I101" s="151"/>
      <c r="J101" s="151"/>
      <c r="K101" s="151"/>
      <c r="L101" s="151"/>
      <c r="M101" s="151"/>
      <c r="N101" s="151"/>
      <c r="O101" s="151"/>
      <c r="P101" s="151"/>
      <c r="Q101" s="151"/>
      <c r="R101" s="151"/>
      <c r="S101" s="151"/>
      <c r="T101" s="151"/>
      <c r="U101" s="151"/>
      <c r="AD101" s="135"/>
      <c r="AE101" s="128"/>
      <c r="AF101" s="128"/>
      <c r="AG101" s="128"/>
      <c r="AH101" s="128"/>
      <c r="AI101" s="128"/>
      <c r="AJ101" s="128"/>
      <c r="AM101" s="21"/>
      <c r="AN101" s="21"/>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row>
    <row r="102" spans="2:75" ht="15" customHeight="1" x14ac:dyDescent="0.25">
      <c r="E102" s="135" t="s">
        <v>389</v>
      </c>
      <c r="F102" s="151"/>
      <c r="G102" s="151"/>
      <c r="H102" s="151"/>
      <c r="I102" s="151"/>
      <c r="J102" s="151"/>
      <c r="K102" s="151"/>
      <c r="L102" s="151"/>
      <c r="M102" s="151"/>
      <c r="N102" s="151"/>
      <c r="O102" s="151"/>
      <c r="P102" s="151"/>
      <c r="Q102" s="151"/>
      <c r="R102" s="151"/>
      <c r="S102" s="151"/>
      <c r="T102" s="151"/>
      <c r="U102" s="151"/>
      <c r="X102" s="135" t="s">
        <v>390</v>
      </c>
      <c r="Y102" s="164"/>
      <c r="Z102" s="164"/>
      <c r="AA102" s="164"/>
      <c r="AB102" s="164"/>
      <c r="AD102" s="135"/>
      <c r="AF102" s="135" t="s">
        <v>391</v>
      </c>
      <c r="AG102" s="164"/>
      <c r="AH102" s="164"/>
      <c r="AI102" s="164"/>
      <c r="AJ102" s="164"/>
      <c r="AM102" s="21"/>
      <c r="AN102" s="21"/>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row>
    <row r="103" spans="2:75" ht="15" customHeight="1" x14ac:dyDescent="0.25">
      <c r="E103" s="135" t="s">
        <v>310</v>
      </c>
      <c r="F103" s="151"/>
      <c r="G103" s="151"/>
      <c r="H103" s="151"/>
      <c r="I103" s="151"/>
      <c r="J103" s="151"/>
      <c r="K103" s="151"/>
      <c r="L103" s="151"/>
      <c r="M103" s="151"/>
      <c r="N103" s="151"/>
      <c r="O103" s="151"/>
      <c r="P103" s="151"/>
      <c r="Q103" s="151"/>
      <c r="R103" s="151"/>
      <c r="S103" s="151"/>
      <c r="T103" s="151"/>
      <c r="U103" s="151"/>
      <c r="AD103" s="135" t="s">
        <v>311</v>
      </c>
      <c r="AE103" s="192"/>
      <c r="AF103" s="192"/>
      <c r="AG103" s="192"/>
      <c r="AH103" s="192"/>
      <c r="AI103" s="192"/>
      <c r="AJ103" s="192"/>
      <c r="AM103" s="21"/>
      <c r="AN103" s="21"/>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row>
    <row r="104" spans="2:75" ht="4.9000000000000004" customHeight="1" x14ac:dyDescent="0.25">
      <c r="B104" s="135"/>
      <c r="AD104" s="135"/>
      <c r="AE104" s="128"/>
      <c r="AF104" s="128"/>
      <c r="AG104" s="128"/>
      <c r="AH104" s="128"/>
      <c r="AI104" s="128"/>
      <c r="AJ104" s="128"/>
      <c r="AM104" s="21"/>
      <c r="AN104" s="21"/>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row>
    <row r="105" spans="2:75" ht="15" customHeight="1" x14ac:dyDescent="0.25">
      <c r="B105" s="1" t="s">
        <v>392</v>
      </c>
      <c r="AD105" s="20"/>
      <c r="AE105" s="36" t="s">
        <v>393</v>
      </c>
      <c r="AF105" s="128"/>
      <c r="AG105" s="128"/>
      <c r="AH105" s="128"/>
      <c r="AI105" s="128"/>
      <c r="AJ105" s="128"/>
      <c r="AM105" s="21"/>
      <c r="AN105" s="116">
        <f>IF(ISBLANK(AD105),1,2)</f>
        <v>1</v>
      </c>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row>
    <row r="106" spans="2:75" ht="15" customHeight="1" x14ac:dyDescent="0.25">
      <c r="E106" s="135" t="s">
        <v>394</v>
      </c>
      <c r="F106" s="140"/>
      <c r="G106" s="140"/>
      <c r="H106" s="140"/>
      <c r="I106" s="140"/>
      <c r="J106" s="140"/>
      <c r="K106" s="140"/>
      <c r="L106" s="140"/>
      <c r="M106" s="140"/>
      <c r="N106" s="140"/>
      <c r="O106" s="140"/>
      <c r="P106" s="140"/>
      <c r="Q106" s="140"/>
      <c r="R106" s="140"/>
      <c r="S106" s="140"/>
      <c r="T106" s="140"/>
      <c r="U106" s="140"/>
      <c r="AD106" s="135"/>
      <c r="AE106" s="128"/>
      <c r="AF106" s="128"/>
      <c r="AG106" s="128"/>
      <c r="AH106" s="128"/>
      <c r="AI106" s="128"/>
      <c r="AJ106" s="128"/>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row>
    <row r="107" spans="2:75" ht="15" customHeight="1" x14ac:dyDescent="0.25">
      <c r="E107" s="135" t="s">
        <v>123</v>
      </c>
      <c r="F107" s="151"/>
      <c r="G107" s="151"/>
      <c r="H107" s="151"/>
      <c r="I107" s="151"/>
      <c r="J107" s="151"/>
      <c r="K107" s="151"/>
      <c r="L107" s="151"/>
      <c r="M107" s="151"/>
      <c r="N107" s="151"/>
      <c r="O107" s="151"/>
      <c r="P107" s="151"/>
      <c r="Q107" s="151"/>
      <c r="R107" s="151"/>
      <c r="S107" s="151"/>
      <c r="T107" s="151"/>
      <c r="U107" s="151"/>
      <c r="AD107" s="135"/>
      <c r="AE107" s="128"/>
      <c r="AF107" s="128"/>
      <c r="AG107" s="128"/>
      <c r="AH107" s="128"/>
      <c r="AI107" s="128"/>
      <c r="AJ107" s="128"/>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row>
    <row r="108" spans="2:75" ht="15" customHeight="1" x14ac:dyDescent="0.25">
      <c r="E108" s="135" t="s">
        <v>389</v>
      </c>
      <c r="F108" s="151"/>
      <c r="G108" s="151"/>
      <c r="H108" s="151"/>
      <c r="I108" s="151"/>
      <c r="J108" s="151"/>
      <c r="K108" s="151"/>
      <c r="L108" s="151"/>
      <c r="M108" s="151"/>
      <c r="N108" s="151"/>
      <c r="O108" s="151"/>
      <c r="P108" s="151"/>
      <c r="Q108" s="151"/>
      <c r="R108" s="151"/>
      <c r="S108" s="151"/>
      <c r="T108" s="151"/>
      <c r="U108" s="151"/>
      <c r="X108" s="135" t="s">
        <v>390</v>
      </c>
      <c r="Y108" s="164"/>
      <c r="Z108" s="164"/>
      <c r="AA108" s="164"/>
      <c r="AB108" s="164"/>
      <c r="AD108" s="135"/>
      <c r="AF108" s="135" t="s">
        <v>391</v>
      </c>
      <c r="AG108" s="164"/>
      <c r="AH108" s="164"/>
      <c r="AI108" s="164"/>
      <c r="AJ108" s="164"/>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row>
    <row r="109" spans="2:75" ht="15" customHeight="1" x14ac:dyDescent="0.25">
      <c r="E109" s="135" t="s">
        <v>395</v>
      </c>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row>
    <row r="110" spans="2:75" ht="15" customHeight="1" x14ac:dyDescent="0.25">
      <c r="E110" s="135" t="s">
        <v>122</v>
      </c>
      <c r="F110" s="140"/>
      <c r="G110" s="140"/>
      <c r="H110" s="140"/>
      <c r="I110" s="140"/>
      <c r="J110" s="140"/>
      <c r="K110" s="140"/>
      <c r="L110" s="140"/>
      <c r="M110" s="140"/>
      <c r="N110" s="140"/>
      <c r="O110" s="140"/>
      <c r="P110" s="140"/>
      <c r="Q110" s="140"/>
      <c r="R110" s="140"/>
      <c r="S110" s="140"/>
      <c r="T110" s="140"/>
      <c r="U110" s="140"/>
      <c r="AD110" s="135"/>
      <c r="AE110" s="128"/>
      <c r="AF110" s="128"/>
      <c r="AG110" s="128"/>
      <c r="AH110" s="128"/>
      <c r="AI110" s="128"/>
      <c r="AJ110" s="128"/>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row>
    <row r="111" spans="2:75" ht="15" customHeight="1" x14ac:dyDescent="0.25">
      <c r="E111" s="135" t="s">
        <v>310</v>
      </c>
      <c r="F111" s="151"/>
      <c r="G111" s="151"/>
      <c r="H111" s="151"/>
      <c r="I111" s="151"/>
      <c r="J111" s="151"/>
      <c r="K111" s="151"/>
      <c r="L111" s="151"/>
      <c r="M111" s="151"/>
      <c r="N111" s="151"/>
      <c r="O111" s="151"/>
      <c r="P111" s="151"/>
      <c r="Q111" s="151"/>
      <c r="R111" s="151"/>
      <c r="S111" s="151"/>
      <c r="T111" s="151"/>
      <c r="U111" s="151"/>
      <c r="AD111" s="135" t="s">
        <v>311</v>
      </c>
      <c r="AE111" s="192"/>
      <c r="AF111" s="192"/>
      <c r="AG111" s="192"/>
      <c r="AH111" s="192"/>
      <c r="AI111" s="192"/>
      <c r="AJ111" s="19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row>
    <row r="112" spans="2:75" ht="15" customHeight="1" x14ac:dyDescent="0.25">
      <c r="AD112" s="135"/>
      <c r="AE112" s="128"/>
      <c r="AF112" s="128"/>
      <c r="AG112" s="128"/>
      <c r="AH112" s="128"/>
      <c r="AI112" s="128"/>
      <c r="AJ112" s="128"/>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row>
    <row r="113" spans="2:75" ht="15" customHeight="1" x14ac:dyDescent="0.25">
      <c r="B113" s="3" t="s">
        <v>299</v>
      </c>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row>
    <row r="114" spans="2:75" ht="15" customHeight="1" x14ac:dyDescent="0.25">
      <c r="B114" s="210"/>
      <c r="C114" s="211"/>
      <c r="D114" s="211"/>
      <c r="E114" s="211"/>
      <c r="F114" s="211"/>
      <c r="G114" s="211"/>
      <c r="H114" s="211"/>
      <c r="I114" s="211"/>
      <c r="J114" s="211"/>
      <c r="K114" s="211"/>
      <c r="L114" s="211"/>
      <c r="M114" s="211"/>
      <c r="N114" s="211"/>
      <c r="O114" s="211"/>
      <c r="P114" s="211"/>
      <c r="Q114" s="211"/>
      <c r="R114" s="211"/>
      <c r="S114" s="211"/>
      <c r="T114" s="211"/>
      <c r="U114" s="211"/>
      <c r="V114" s="211"/>
      <c r="W114" s="211"/>
      <c r="X114" s="211"/>
      <c r="Y114" s="211"/>
      <c r="Z114" s="211"/>
      <c r="AA114" s="211"/>
      <c r="AB114" s="211"/>
      <c r="AC114" s="211"/>
      <c r="AD114" s="211"/>
      <c r="AE114" s="211"/>
      <c r="AF114" s="211"/>
      <c r="AG114" s="211"/>
      <c r="AH114" s="211"/>
      <c r="AI114" s="211"/>
      <c r="AJ114" s="21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row>
    <row r="115" spans="2:75" ht="15" customHeight="1" x14ac:dyDescent="0.25">
      <c r="B115" s="213"/>
      <c r="C115" s="214"/>
      <c r="D115" s="214"/>
      <c r="E115" s="214"/>
      <c r="F115" s="214"/>
      <c r="G115" s="214"/>
      <c r="H115" s="214"/>
      <c r="I115" s="214"/>
      <c r="J115" s="214"/>
      <c r="K115" s="214"/>
      <c r="L115" s="214"/>
      <c r="M115" s="214"/>
      <c r="N115" s="214"/>
      <c r="O115" s="214"/>
      <c r="P115" s="214"/>
      <c r="Q115" s="214"/>
      <c r="R115" s="214"/>
      <c r="S115" s="214"/>
      <c r="T115" s="214"/>
      <c r="U115" s="214"/>
      <c r="V115" s="214"/>
      <c r="W115" s="214"/>
      <c r="X115" s="214"/>
      <c r="Y115" s="214"/>
      <c r="Z115" s="214"/>
      <c r="AA115" s="214"/>
      <c r="AB115" s="214"/>
      <c r="AC115" s="214"/>
      <c r="AD115" s="214"/>
      <c r="AE115" s="214"/>
      <c r="AF115" s="214"/>
      <c r="AG115" s="214"/>
      <c r="AH115" s="214"/>
      <c r="AI115" s="214"/>
      <c r="AJ115" s="215"/>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row>
    <row r="116" spans="2:75" ht="15" customHeight="1" x14ac:dyDescent="0.25">
      <c r="B116" s="213"/>
      <c r="C116" s="214"/>
      <c r="D116" s="214"/>
      <c r="E116" s="214"/>
      <c r="F116" s="214"/>
      <c r="G116" s="214"/>
      <c r="H116" s="214"/>
      <c r="I116" s="214"/>
      <c r="J116" s="214"/>
      <c r="K116" s="214"/>
      <c r="L116" s="214"/>
      <c r="M116" s="214"/>
      <c r="N116" s="214"/>
      <c r="O116" s="214"/>
      <c r="P116" s="214"/>
      <c r="Q116" s="214"/>
      <c r="R116" s="214"/>
      <c r="S116" s="214"/>
      <c r="T116" s="214"/>
      <c r="U116" s="214"/>
      <c r="V116" s="214"/>
      <c r="W116" s="214"/>
      <c r="X116" s="214"/>
      <c r="Y116" s="214"/>
      <c r="Z116" s="214"/>
      <c r="AA116" s="214"/>
      <c r="AB116" s="214"/>
      <c r="AC116" s="214"/>
      <c r="AD116" s="214"/>
      <c r="AE116" s="214"/>
      <c r="AF116" s="214"/>
      <c r="AG116" s="214"/>
      <c r="AH116" s="214"/>
      <c r="AI116" s="214"/>
      <c r="AJ116" s="215"/>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row>
    <row r="117" spans="2:75" ht="15" customHeight="1" x14ac:dyDescent="0.25">
      <c r="B117" s="213"/>
      <c r="C117" s="214"/>
      <c r="D117" s="214"/>
      <c r="E117" s="214"/>
      <c r="F117" s="214"/>
      <c r="G117" s="214"/>
      <c r="H117" s="214"/>
      <c r="I117" s="214"/>
      <c r="J117" s="214"/>
      <c r="K117" s="214"/>
      <c r="L117" s="214"/>
      <c r="M117" s="214"/>
      <c r="N117" s="214"/>
      <c r="O117" s="214"/>
      <c r="P117" s="214"/>
      <c r="Q117" s="214"/>
      <c r="R117" s="214"/>
      <c r="S117" s="214"/>
      <c r="T117" s="214"/>
      <c r="U117" s="214"/>
      <c r="V117" s="214"/>
      <c r="W117" s="214"/>
      <c r="X117" s="214"/>
      <c r="Y117" s="214"/>
      <c r="Z117" s="214"/>
      <c r="AA117" s="214"/>
      <c r="AB117" s="214"/>
      <c r="AC117" s="214"/>
      <c r="AD117" s="214"/>
      <c r="AE117" s="214"/>
      <c r="AF117" s="214"/>
      <c r="AG117" s="214"/>
      <c r="AH117" s="214"/>
      <c r="AI117" s="214"/>
      <c r="AJ117" s="215"/>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row>
    <row r="118" spans="2:75" ht="15" customHeight="1" x14ac:dyDescent="0.25">
      <c r="B118" s="213"/>
      <c r="C118" s="214"/>
      <c r="D118" s="214"/>
      <c r="E118" s="214"/>
      <c r="F118" s="214"/>
      <c r="G118" s="214"/>
      <c r="H118" s="214"/>
      <c r="I118" s="214"/>
      <c r="J118" s="214"/>
      <c r="K118" s="214"/>
      <c r="L118" s="214"/>
      <c r="M118" s="214"/>
      <c r="N118" s="214"/>
      <c r="O118" s="214"/>
      <c r="P118" s="214"/>
      <c r="Q118" s="214"/>
      <c r="R118" s="214"/>
      <c r="S118" s="214"/>
      <c r="T118" s="214"/>
      <c r="U118" s="214"/>
      <c r="V118" s="214"/>
      <c r="W118" s="214"/>
      <c r="X118" s="214"/>
      <c r="Y118" s="214"/>
      <c r="Z118" s="214"/>
      <c r="AA118" s="214"/>
      <c r="AB118" s="214"/>
      <c r="AC118" s="214"/>
      <c r="AD118" s="214"/>
      <c r="AE118" s="214"/>
      <c r="AF118" s="214"/>
      <c r="AG118" s="214"/>
      <c r="AH118" s="214"/>
      <c r="AI118" s="214"/>
      <c r="AJ118" s="215"/>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row>
    <row r="119" spans="2:75" ht="15" customHeight="1" x14ac:dyDescent="0.25">
      <c r="B119" s="213"/>
      <c r="C119" s="214"/>
      <c r="D119" s="214"/>
      <c r="E119" s="214"/>
      <c r="F119" s="214"/>
      <c r="G119" s="214"/>
      <c r="H119" s="214"/>
      <c r="I119" s="214"/>
      <c r="J119" s="214"/>
      <c r="K119" s="214"/>
      <c r="L119" s="214"/>
      <c r="M119" s="214"/>
      <c r="N119" s="214"/>
      <c r="O119" s="214"/>
      <c r="P119" s="214"/>
      <c r="Q119" s="214"/>
      <c r="R119" s="214"/>
      <c r="S119" s="214"/>
      <c r="T119" s="214"/>
      <c r="U119" s="214"/>
      <c r="V119" s="214"/>
      <c r="W119" s="214"/>
      <c r="X119" s="214"/>
      <c r="Y119" s="214"/>
      <c r="Z119" s="214"/>
      <c r="AA119" s="214"/>
      <c r="AB119" s="214"/>
      <c r="AC119" s="214"/>
      <c r="AD119" s="214"/>
      <c r="AE119" s="214"/>
      <c r="AF119" s="214"/>
      <c r="AG119" s="214"/>
      <c r="AH119" s="214"/>
      <c r="AI119" s="214"/>
      <c r="AJ119" s="215"/>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row>
    <row r="120" spans="2:75" ht="15" customHeight="1" x14ac:dyDescent="0.25">
      <c r="B120" s="216"/>
      <c r="C120" s="217"/>
      <c r="D120" s="217"/>
      <c r="E120" s="217"/>
      <c r="F120" s="217"/>
      <c r="G120" s="217"/>
      <c r="H120" s="217"/>
      <c r="I120" s="217"/>
      <c r="J120" s="217"/>
      <c r="K120" s="217"/>
      <c r="L120" s="217"/>
      <c r="M120" s="217"/>
      <c r="N120" s="217"/>
      <c r="O120" s="217"/>
      <c r="P120" s="217"/>
      <c r="Q120" s="217"/>
      <c r="R120" s="217"/>
      <c r="S120" s="217"/>
      <c r="T120" s="217"/>
      <c r="U120" s="217"/>
      <c r="V120" s="217"/>
      <c r="W120" s="217"/>
      <c r="X120" s="217"/>
      <c r="Y120" s="217"/>
      <c r="Z120" s="217"/>
      <c r="AA120" s="217"/>
      <c r="AB120" s="217"/>
      <c r="AC120" s="217"/>
      <c r="AD120" s="217"/>
      <c r="AE120" s="217"/>
      <c r="AF120" s="217"/>
      <c r="AG120" s="217"/>
      <c r="AH120" s="217"/>
      <c r="AI120" s="217"/>
      <c r="AJ120" s="218"/>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row>
    <row r="121" spans="2:75" ht="15" customHeight="1" x14ac:dyDescent="0.25">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row>
    <row r="122" spans="2:75" ht="15" customHeight="1" x14ac:dyDescent="0.25">
      <c r="B122" s="138">
        <f>Tables!$C$13</f>
        <v>45031</v>
      </c>
      <c r="C122" s="138"/>
      <c r="D122" s="138"/>
      <c r="E122" s="138"/>
      <c r="F122" s="138"/>
      <c r="G122" s="138"/>
      <c r="H122" s="138"/>
      <c r="R122" s="139" t="s">
        <v>282</v>
      </c>
      <c r="S122" s="139"/>
      <c r="T122" s="139"/>
      <c r="U122" s="139"/>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row>
    <row r="123" spans="2:75" ht="15" customHeight="1" x14ac:dyDescent="0.25">
      <c r="D123" s="135" t="s">
        <v>122</v>
      </c>
      <c r="E123" s="194">
        <f>$E$17</f>
        <v>0</v>
      </c>
      <c r="F123" s="194"/>
      <c r="G123" s="194"/>
      <c r="H123" s="194"/>
      <c r="I123" s="194"/>
      <c r="J123" s="194"/>
      <c r="K123" s="194"/>
      <c r="L123" s="194"/>
      <c r="M123" s="194"/>
      <c r="N123" s="194"/>
      <c r="O123" s="194"/>
      <c r="P123" s="194"/>
      <c r="Q123" s="194"/>
      <c r="R123" s="194"/>
      <c r="S123" s="194"/>
      <c r="T123" s="194"/>
      <c r="U123" s="194"/>
      <c r="V123" s="194"/>
      <c r="W123" s="194"/>
      <c r="X123" s="194"/>
      <c r="Y123" s="194"/>
      <c r="AD123" s="135" t="s">
        <v>416</v>
      </c>
      <c r="AE123" s="219">
        <f>$AE$17</f>
        <v>0</v>
      </c>
      <c r="AF123" s="220"/>
      <c r="AG123" s="220"/>
      <c r="AH123" s="220"/>
      <c r="AI123" s="220"/>
      <c r="AJ123" s="220"/>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row>
    <row r="124" spans="2:75" ht="15" customHeight="1" x14ac:dyDescent="0.25">
      <c r="AD124" s="135" t="s">
        <v>418</v>
      </c>
      <c r="AE124" s="220">
        <f>$AE$18</f>
        <v>0</v>
      </c>
      <c r="AF124" s="220"/>
      <c r="AG124" s="220"/>
      <c r="AH124" s="220"/>
      <c r="AI124" s="220"/>
      <c r="AJ124" s="220"/>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row>
    <row r="125" spans="2:75" ht="15" customHeight="1" x14ac:dyDescent="0.25">
      <c r="B125" s="128"/>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row>
    <row r="126" spans="2:75" ht="15" customHeight="1" x14ac:dyDescent="0.25">
      <c r="B126" s="1" t="s">
        <v>476</v>
      </c>
      <c r="C126" s="1"/>
      <c r="D126" s="1"/>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row>
    <row r="127" spans="2:75" ht="4.9000000000000004" customHeight="1" x14ac:dyDescent="0.25">
      <c r="B127" s="1"/>
      <c r="C127" s="1"/>
      <c r="D127" s="1"/>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row>
    <row r="128" spans="2:75" ht="15" customHeight="1" x14ac:dyDescent="0.25">
      <c r="B128" s="36" t="s">
        <v>477</v>
      </c>
      <c r="C128" s="1"/>
      <c r="D128" s="1"/>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row>
    <row r="129" spans="2:75" ht="4.9000000000000004" customHeight="1" x14ac:dyDescent="0.25">
      <c r="C129" s="1"/>
      <c r="D129" s="1"/>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row>
    <row r="130" spans="2:75" ht="15" customHeight="1" x14ac:dyDescent="0.25">
      <c r="B130" s="63"/>
      <c r="D130" s="104" t="str">
        <f>"Is being properly maintained in accordance with the "&amp;Tables!C22&amp;"'s requirements and functioning as it was designed."</f>
        <v>Is being properly maintained in accordance with the City's requirements and functioning as it was designed.</v>
      </c>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M130" s="115">
        <f>IF(AND(ISBLANK(B130),ISBLANK(B132),ISBLANK(B134)),1,2)</f>
        <v>1</v>
      </c>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row>
    <row r="131" spans="2:75" ht="4.9000000000000004" customHeight="1" x14ac:dyDescent="0.25">
      <c r="B131" s="1"/>
      <c r="C131" s="1"/>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row>
    <row r="132" spans="2:75" ht="15" customHeight="1" x14ac:dyDescent="0.25">
      <c r="B132" s="63"/>
      <c r="C132" s="1"/>
      <c r="D132" s="193" t="s">
        <v>478</v>
      </c>
      <c r="E132" s="193"/>
      <c r="F132" s="193"/>
      <c r="G132" s="193"/>
      <c r="H132" s="193"/>
      <c r="I132" s="193"/>
      <c r="J132" s="193"/>
      <c r="K132" s="193"/>
      <c r="L132" s="193"/>
      <c r="M132" s="193"/>
      <c r="N132" s="193"/>
      <c r="O132" s="193"/>
      <c r="P132" s="193"/>
      <c r="Q132" s="193"/>
      <c r="R132" s="193"/>
      <c r="S132" s="193"/>
      <c r="T132" s="193"/>
      <c r="U132" s="193"/>
      <c r="V132" s="193"/>
      <c r="W132" s="193"/>
      <c r="X132" s="193"/>
      <c r="Y132" s="193"/>
      <c r="Z132" s="193"/>
      <c r="AA132" s="193"/>
      <c r="AB132" s="193"/>
      <c r="AC132" s="193"/>
      <c r="AD132" s="193"/>
      <c r="AE132" s="193"/>
      <c r="AF132" s="193"/>
      <c r="AG132" s="193"/>
      <c r="AH132" s="193"/>
      <c r="AI132" s="193"/>
      <c r="AJ132" s="193"/>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row>
    <row r="133" spans="2:75" ht="15" customHeight="1" x14ac:dyDescent="0.25">
      <c r="B133" s="1"/>
      <c r="C133" s="1"/>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row>
    <row r="134" spans="2:75" ht="15" customHeight="1" x14ac:dyDescent="0.25">
      <c r="B134" s="63"/>
      <c r="C134" s="1"/>
      <c r="D134" s="106" t="s">
        <v>479</v>
      </c>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row>
    <row r="135" spans="2:75" ht="4.9000000000000004" customHeight="1" x14ac:dyDescent="0.25">
      <c r="B135" s="1"/>
      <c r="C135" s="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row>
    <row r="136" spans="2:75" ht="15" customHeight="1" x14ac:dyDescent="0.25">
      <c r="D136" s="135" t="s">
        <v>308</v>
      </c>
      <c r="E136" s="209"/>
      <c r="F136" s="209"/>
      <c r="G136" s="209"/>
      <c r="H136" s="209"/>
      <c r="I136" s="209"/>
      <c r="J136" s="209"/>
      <c r="K136" s="209"/>
      <c r="L136" s="209"/>
      <c r="M136" s="209"/>
      <c r="N136" s="209"/>
      <c r="O136" s="209"/>
      <c r="P136" s="209"/>
      <c r="Q136" s="209"/>
      <c r="R136" s="209"/>
      <c r="S136" s="209"/>
      <c r="T136" s="209"/>
      <c r="U136" s="209"/>
      <c r="V136" s="209"/>
      <c r="Y136" s="9" t="s">
        <v>480</v>
      </c>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row>
    <row r="137" spans="2:75" ht="15" customHeight="1" x14ac:dyDescent="0.25">
      <c r="D137" s="135" t="s">
        <v>122</v>
      </c>
      <c r="E137" s="208"/>
      <c r="F137" s="208"/>
      <c r="G137" s="208"/>
      <c r="H137" s="208"/>
      <c r="I137" s="208"/>
      <c r="J137" s="208"/>
      <c r="K137" s="208"/>
      <c r="L137" s="208"/>
      <c r="M137" s="208"/>
      <c r="N137" s="208"/>
      <c r="O137" s="208"/>
      <c r="P137" s="208"/>
      <c r="Q137" s="208"/>
      <c r="R137" s="208"/>
      <c r="S137" s="208"/>
      <c r="T137" s="208"/>
      <c r="U137" s="208"/>
      <c r="V137" s="208"/>
      <c r="Z137" s="205"/>
      <c r="AA137" s="205"/>
      <c r="AB137" s="205"/>
      <c r="AC137" s="205"/>
      <c r="AD137" s="205"/>
      <c r="AE137" s="205"/>
      <c r="AF137" s="205"/>
      <c r="AG137" s="205"/>
      <c r="AH137" s="205"/>
      <c r="AI137" s="205"/>
      <c r="AJ137" s="205"/>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row>
    <row r="138" spans="2:75" ht="15" customHeight="1" x14ac:dyDescent="0.25">
      <c r="D138" s="135" t="s">
        <v>123</v>
      </c>
      <c r="E138" s="208"/>
      <c r="F138" s="208"/>
      <c r="G138" s="208"/>
      <c r="H138" s="208"/>
      <c r="I138" s="208"/>
      <c r="J138" s="208"/>
      <c r="K138" s="208"/>
      <c r="L138" s="208"/>
      <c r="M138" s="208"/>
      <c r="N138" s="208"/>
      <c r="O138" s="208"/>
      <c r="P138" s="208"/>
      <c r="Q138" s="208"/>
      <c r="R138" s="208"/>
      <c r="S138" s="208"/>
      <c r="T138" s="208"/>
      <c r="U138" s="208"/>
      <c r="V138" s="208"/>
      <c r="Y138" s="105"/>
      <c r="Z138" s="206"/>
      <c r="AA138" s="206"/>
      <c r="AB138" s="206"/>
      <c r="AC138" s="206"/>
      <c r="AD138" s="206"/>
      <c r="AE138" s="206"/>
      <c r="AF138" s="206"/>
      <c r="AG138" s="206"/>
      <c r="AH138" s="206"/>
      <c r="AI138" s="206"/>
      <c r="AJ138" s="206"/>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row>
    <row r="139" spans="2:75" ht="15" customHeight="1" x14ac:dyDescent="0.25">
      <c r="D139" s="135"/>
      <c r="E139" s="208"/>
      <c r="F139" s="208"/>
      <c r="G139" s="208"/>
      <c r="H139" s="208"/>
      <c r="I139" s="208"/>
      <c r="J139" s="208"/>
      <c r="K139" s="208"/>
      <c r="L139" s="208"/>
      <c r="M139" s="208"/>
      <c r="N139" s="208"/>
      <c r="O139" s="208"/>
      <c r="P139" s="208"/>
      <c r="Q139" s="208"/>
      <c r="R139" s="208"/>
      <c r="S139" s="208"/>
      <c r="T139" s="208"/>
      <c r="U139" s="208"/>
      <c r="V139" s="208"/>
      <c r="Y139" s="36" t="s">
        <v>481</v>
      </c>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row>
    <row r="140" spans="2:75" ht="15" customHeight="1" x14ac:dyDescent="0.25">
      <c r="C140" s="73"/>
      <c r="D140" s="135" t="s">
        <v>310</v>
      </c>
      <c r="E140" s="183"/>
      <c r="F140" s="208"/>
      <c r="G140" s="208"/>
      <c r="H140" s="208"/>
      <c r="I140" s="208"/>
      <c r="J140" s="208"/>
      <c r="K140" s="208"/>
      <c r="L140" s="208"/>
      <c r="M140" s="208"/>
      <c r="N140" s="208"/>
      <c r="O140" s="208"/>
      <c r="P140" s="208"/>
      <c r="Q140" s="208"/>
      <c r="R140" s="208"/>
      <c r="S140" s="208"/>
      <c r="T140" s="208"/>
      <c r="U140" s="208"/>
      <c r="V140" s="208"/>
      <c r="W140" s="73"/>
      <c r="X140" s="73"/>
      <c r="Z140" s="207" t="str">
        <f>IF(ISBLANK(Z137),"Type?",VLOOKUP(Z137,Table10[#All],2))</f>
        <v>Type?</v>
      </c>
      <c r="AA140" s="207"/>
      <c r="AB140" s="207"/>
      <c r="AC140" s="207"/>
      <c r="AD140" s="207"/>
      <c r="AE140" s="140"/>
      <c r="AF140" s="140"/>
      <c r="AG140" s="140"/>
      <c r="AH140" s="140"/>
      <c r="AI140" s="140"/>
      <c r="AJ140" s="140"/>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row>
    <row r="141" spans="2:75" ht="15" customHeight="1" x14ac:dyDescent="0.25">
      <c r="D141" s="135" t="s">
        <v>311</v>
      </c>
      <c r="E141" s="204"/>
      <c r="F141" s="204"/>
      <c r="G141" s="204"/>
      <c r="H141" s="204"/>
      <c r="I141" s="204"/>
      <c r="J141" s="204"/>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row>
    <row r="142" spans="2:75" ht="15" customHeight="1" x14ac:dyDescent="0.25">
      <c r="D142" s="135"/>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row>
    <row r="143" spans="2:75" ht="15" customHeight="1" x14ac:dyDescent="0.25">
      <c r="D143" s="135" t="s">
        <v>312</v>
      </c>
      <c r="E143" s="95"/>
      <c r="F143" s="95"/>
      <c r="G143" s="95"/>
      <c r="H143" s="95"/>
      <c r="I143" s="95"/>
      <c r="J143" s="95"/>
      <c r="K143" s="95"/>
      <c r="L143" s="95"/>
      <c r="M143" s="95"/>
      <c r="N143" s="95"/>
      <c r="O143" s="95"/>
      <c r="P143" s="95"/>
      <c r="Q143" s="95"/>
      <c r="R143" s="95"/>
      <c r="S143" s="95"/>
      <c r="T143" s="95"/>
      <c r="U143" s="95"/>
      <c r="V143" s="95"/>
      <c r="Y143" s="135" t="s">
        <v>102</v>
      </c>
      <c r="Z143" s="203"/>
      <c r="AA143" s="203"/>
      <c r="AB143" s="203"/>
      <c r="AC143" s="203"/>
      <c r="AD143" s="203"/>
      <c r="AE143" s="203"/>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row>
    <row r="144" spans="2:75" ht="15" customHeight="1" x14ac:dyDescent="0.25">
      <c r="D144" s="135"/>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row>
    <row r="145" spans="2:75" ht="15" customHeight="1" x14ac:dyDescent="0.25">
      <c r="D145" s="135"/>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row>
    <row r="146" spans="2:75" ht="15" customHeight="1" x14ac:dyDescent="0.25">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row>
    <row r="147" spans="2:75" ht="15" customHeight="1" x14ac:dyDescent="0.25">
      <c r="B147" s="138">
        <f>Tables!$C$13</f>
        <v>45031</v>
      </c>
      <c r="C147" s="138"/>
      <c r="D147" s="138"/>
      <c r="E147" s="138"/>
      <c r="F147" s="138"/>
      <c r="G147" s="138"/>
      <c r="H147" s="138"/>
      <c r="R147" s="139" t="s">
        <v>313</v>
      </c>
      <c r="S147" s="139"/>
      <c r="T147" s="139"/>
      <c r="U147" s="139"/>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row>
    <row r="148" spans="2:75" ht="15" customHeight="1" x14ac:dyDescent="0.25">
      <c r="D148" s="135"/>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row>
    <row r="149" spans="2:75" ht="15" customHeight="1" x14ac:dyDescent="0.25"/>
    <row r="150" spans="2:75" ht="15" hidden="1" customHeight="1" x14ac:dyDescent="0.25"/>
    <row r="151" spans="2:75" ht="15" hidden="1" customHeight="1" x14ac:dyDescent="0.25"/>
    <row r="152" spans="2:75" ht="15" hidden="1" customHeight="1" x14ac:dyDescent="0.25"/>
    <row r="153" spans="2:75" ht="15" hidden="1" customHeight="1" x14ac:dyDescent="0.25"/>
    <row r="154" spans="2:75" ht="15" hidden="1" customHeight="1" x14ac:dyDescent="0.25"/>
    <row r="155" spans="2:75" ht="15" hidden="1" customHeight="1" x14ac:dyDescent="0.25"/>
    <row r="156" spans="2:75" ht="15" hidden="1" customHeight="1" x14ac:dyDescent="0.25"/>
    <row r="157" spans="2:75" ht="15" hidden="1" customHeight="1" x14ac:dyDescent="0.25"/>
    <row r="158" spans="2:75" ht="15" hidden="1" customHeight="1" x14ac:dyDescent="0.25"/>
    <row r="159" spans="2:75" ht="15" hidden="1" customHeight="1" x14ac:dyDescent="0.25"/>
    <row r="160" spans="2:75"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sheetData>
  <sheetProtection algorithmName="SHA-512" hashValue="aknvRe5HDUk/WhFb62CZqBPfSfKtjv1T+F9lBTRh/znC1hid+AGzhYIE8LQR7EuJvvAxdHrh31ZxCfzfyrpDcg==" saltValue="SK3o3+9hZIOAvhwxr8Y+uw==" spinCount="100000" sheet="1" objects="1" scenarios="1" selectLockedCells="1"/>
  <mergeCells count="60">
    <mergeCell ref="AE16:AJ16"/>
    <mergeCell ref="AE17:AJ17"/>
    <mergeCell ref="AE18:AJ18"/>
    <mergeCell ref="AE19:AJ19"/>
    <mergeCell ref="AE20:AJ20"/>
    <mergeCell ref="BD1:BV4"/>
    <mergeCell ref="AO6:BC7"/>
    <mergeCell ref="Q1:AK4"/>
    <mergeCell ref="E7:X7"/>
    <mergeCell ref="AE7:AJ7"/>
    <mergeCell ref="F13:AJ13"/>
    <mergeCell ref="E17:Y17"/>
    <mergeCell ref="E18:Y18"/>
    <mergeCell ref="E19:Y19"/>
    <mergeCell ref="R122:U122"/>
    <mergeCell ref="F110:U110"/>
    <mergeCell ref="Y108:AB108"/>
    <mergeCell ref="AG108:AJ108"/>
    <mergeCell ref="F101:U101"/>
    <mergeCell ref="F102:U102"/>
    <mergeCell ref="Y102:AB102"/>
    <mergeCell ref="AG102:AJ102"/>
    <mergeCell ref="F103:U103"/>
    <mergeCell ref="AE103:AJ103"/>
    <mergeCell ref="F106:U106"/>
    <mergeCell ref="F100:U100"/>
    <mergeCell ref="E20:Y20"/>
    <mergeCell ref="E21:Y21"/>
    <mergeCell ref="AE21:AJ21"/>
    <mergeCell ref="Z83:AC83"/>
    <mergeCell ref="Z85:AC85"/>
    <mergeCell ref="E69:Y69"/>
    <mergeCell ref="AE69:AJ69"/>
    <mergeCell ref="AE70:AJ70"/>
    <mergeCell ref="B68:H68"/>
    <mergeCell ref="R68:U68"/>
    <mergeCell ref="Z91:AC91"/>
    <mergeCell ref="Z93:AC93"/>
    <mergeCell ref="D132:AJ133"/>
    <mergeCell ref="F107:U107"/>
    <mergeCell ref="F108:U108"/>
    <mergeCell ref="E123:Y123"/>
    <mergeCell ref="AE111:AJ111"/>
    <mergeCell ref="B114:AJ120"/>
    <mergeCell ref="AE123:AJ123"/>
    <mergeCell ref="AE124:AJ124"/>
    <mergeCell ref="F111:U111"/>
    <mergeCell ref="B122:H122"/>
    <mergeCell ref="B147:H147"/>
    <mergeCell ref="R147:U147"/>
    <mergeCell ref="E140:V140"/>
    <mergeCell ref="E136:V136"/>
    <mergeCell ref="E137:V137"/>
    <mergeCell ref="Z143:AE143"/>
    <mergeCell ref="E141:J141"/>
    <mergeCell ref="Z137:AJ138"/>
    <mergeCell ref="Z140:AD140"/>
    <mergeCell ref="AE140:AJ140"/>
    <mergeCell ref="E139:V139"/>
    <mergeCell ref="E138:V138"/>
  </mergeCells>
  <conditionalFormatting sqref="AE17 E17:Y21 AE21:AJ21 AE19:AE20">
    <cfRule type="expression" dxfId="48" priority="155">
      <formula>ISBLANK(E17)</formula>
    </cfRule>
  </conditionalFormatting>
  <conditionalFormatting sqref="E136:V140 E141">
    <cfRule type="expression" dxfId="47" priority="154">
      <formula>ISBLANK(E136)</formula>
    </cfRule>
  </conditionalFormatting>
  <conditionalFormatting sqref="Z143:AE143">
    <cfRule type="expression" dxfId="46" priority="153">
      <formula>ISBLANK(Z143)</formula>
    </cfRule>
  </conditionalFormatting>
  <conditionalFormatting sqref="G23 M23">
    <cfRule type="expression" dxfId="45" priority="152">
      <formula>ISBLANK(G23)</formula>
    </cfRule>
  </conditionalFormatting>
  <conditionalFormatting sqref="AE18">
    <cfRule type="expression" dxfId="44" priority="151">
      <formula>ISBLANK(AE18)</formula>
    </cfRule>
  </conditionalFormatting>
  <conditionalFormatting sqref="O37 Q37">
    <cfRule type="expression" priority="148" stopIfTrue="1">
      <formula>$AM$35=2</formula>
    </cfRule>
    <cfRule type="expression" priority="149" stopIfTrue="1">
      <formula>$AM$37=2</formula>
    </cfRule>
    <cfRule type="expression" dxfId="43" priority="150">
      <formula>ISBLANK(O37)</formula>
    </cfRule>
  </conditionalFormatting>
  <conditionalFormatting sqref="O39 Q39">
    <cfRule type="expression" priority="145" stopIfTrue="1">
      <formula>$AM$35=2</formula>
    </cfRule>
    <cfRule type="expression" priority="146" stopIfTrue="1">
      <formula>$AM$39=2</formula>
    </cfRule>
    <cfRule type="expression" dxfId="42" priority="147">
      <formula>ISBLANK(O39)</formula>
    </cfRule>
  </conditionalFormatting>
  <conditionalFormatting sqref="AG37 AI37">
    <cfRule type="expression" priority="142" stopIfTrue="1">
      <formula>$AN$35=2</formula>
    </cfRule>
    <cfRule type="expression" priority="143" stopIfTrue="1">
      <formula>$AN$37=2</formula>
    </cfRule>
    <cfRule type="expression" dxfId="41" priority="144">
      <formula>ISBLANK(AG37)</formula>
    </cfRule>
  </conditionalFormatting>
  <conditionalFormatting sqref="AG39 AI39">
    <cfRule type="expression" priority="139" stopIfTrue="1">
      <formula>$AN$35=2</formula>
    </cfRule>
    <cfRule type="expression" priority="140" stopIfTrue="1">
      <formula>$AN$39=2</formula>
    </cfRule>
    <cfRule type="expression" dxfId="40" priority="141">
      <formula>$AN$39=1</formula>
    </cfRule>
  </conditionalFormatting>
  <conditionalFormatting sqref="O43 Q43">
    <cfRule type="expression" priority="136" stopIfTrue="1">
      <formula>$AM$41=2</formula>
    </cfRule>
    <cfRule type="expression" priority="137" stopIfTrue="1">
      <formula>$AM$43=2</formula>
    </cfRule>
    <cfRule type="expression" dxfId="39" priority="138">
      <formula>$AM$43=1</formula>
    </cfRule>
  </conditionalFormatting>
  <conditionalFormatting sqref="O45 Q45">
    <cfRule type="expression" priority="133" stopIfTrue="1">
      <formula>$AM$41=2</formula>
    </cfRule>
    <cfRule type="expression" priority="134" stopIfTrue="1">
      <formula>$AM$45=2</formula>
    </cfRule>
    <cfRule type="expression" dxfId="38" priority="135">
      <formula>$AM$45=1</formula>
    </cfRule>
  </conditionalFormatting>
  <conditionalFormatting sqref="AG43 AI43">
    <cfRule type="expression" priority="130" stopIfTrue="1">
      <formula>$AN$41=2</formula>
    </cfRule>
    <cfRule type="expression" priority="131" stopIfTrue="1">
      <formula>$AN$43=2</formula>
    </cfRule>
    <cfRule type="expression" dxfId="37" priority="132">
      <formula>$AN$43=1</formula>
    </cfRule>
  </conditionalFormatting>
  <conditionalFormatting sqref="AG45 AI45">
    <cfRule type="expression" priority="127" stopIfTrue="1">
      <formula>$AN$41=2</formula>
    </cfRule>
    <cfRule type="expression" priority="128" stopIfTrue="1">
      <formula>$AN$45=2</formula>
    </cfRule>
    <cfRule type="expression" dxfId="36" priority="129">
      <formula>$AN$45=1</formula>
    </cfRule>
  </conditionalFormatting>
  <conditionalFormatting sqref="O49 Q49">
    <cfRule type="expression" priority="124" stopIfTrue="1">
      <formula>$AM$47=2</formula>
    </cfRule>
    <cfRule type="expression" priority="125" stopIfTrue="1">
      <formula>$AM$49=2</formula>
    </cfRule>
    <cfRule type="expression" dxfId="35" priority="126">
      <formula>$AM$49=1</formula>
    </cfRule>
  </conditionalFormatting>
  <conditionalFormatting sqref="O51 Q51">
    <cfRule type="expression" priority="121" stopIfTrue="1">
      <formula>$AM$47=2</formula>
    </cfRule>
    <cfRule type="expression" priority="122" stopIfTrue="1">
      <formula>$AM$51=2</formula>
    </cfRule>
    <cfRule type="expression" dxfId="34" priority="123">
      <formula>$AM$51=1</formula>
    </cfRule>
  </conditionalFormatting>
  <conditionalFormatting sqref="AG51 AI51">
    <cfRule type="expression" dxfId="33" priority="117">
      <formula>$AN$51=1</formula>
    </cfRule>
    <cfRule type="expression" priority="118">
      <formula>$AN$51=2</formula>
    </cfRule>
  </conditionalFormatting>
  <conditionalFormatting sqref="Z91 AE91 AH91">
    <cfRule type="expression" priority="111" stopIfTrue="1">
      <formula>$AM$91=1</formula>
    </cfRule>
    <cfRule type="expression" dxfId="32" priority="114">
      <formula>$AM$91=2</formula>
    </cfRule>
  </conditionalFormatting>
  <conditionalFormatting sqref="Z91">
    <cfRule type="cellIs" priority="113" stopIfTrue="1" operator="greaterThan">
      <formula>0</formula>
    </cfRule>
  </conditionalFormatting>
  <conditionalFormatting sqref="AE91 AH91">
    <cfRule type="expression" priority="112" stopIfTrue="1">
      <formula>$AN$91=2</formula>
    </cfRule>
  </conditionalFormatting>
  <conditionalFormatting sqref="Z93 AE93 AH93">
    <cfRule type="expression" priority="107" stopIfTrue="1">
      <formula>$AM$93=1</formula>
    </cfRule>
    <cfRule type="expression" dxfId="31" priority="110">
      <formula>$AM$93=2</formula>
    </cfRule>
  </conditionalFormatting>
  <conditionalFormatting sqref="Z93">
    <cfRule type="cellIs" priority="109" stopIfTrue="1" operator="greaterThan">
      <formula>0</formula>
    </cfRule>
  </conditionalFormatting>
  <conditionalFormatting sqref="AE93 AH93">
    <cfRule type="expression" priority="108" stopIfTrue="1">
      <formula>$AN$93=2</formula>
    </cfRule>
  </conditionalFormatting>
  <conditionalFormatting sqref="C65 R65">
    <cfRule type="expression" dxfId="30" priority="106">
      <formula>$AM$65=1</formula>
    </cfRule>
  </conditionalFormatting>
  <conditionalFormatting sqref="F100:U103 Y102:AB102 AG102:AJ102 AE103">
    <cfRule type="expression" dxfId="29" priority="105">
      <formula>ISBLANK(F100)</formula>
    </cfRule>
  </conditionalFormatting>
  <conditionalFormatting sqref="F106:U108 Y108:AB108 AG108:AJ108 F110:U111 AE111:AJ111">
    <cfRule type="expression" dxfId="28" priority="104">
      <formula>ISBLANK(F106)</formula>
    </cfRule>
  </conditionalFormatting>
  <conditionalFormatting sqref="AD105">
    <cfRule type="expression" dxfId="27" priority="103">
      <formula>$AN$105=1</formula>
    </cfRule>
  </conditionalFormatting>
  <conditionalFormatting sqref="F106:U108 F110:U111 Y108:AB108 AG108:AJ108 AE111:AJ111">
    <cfRule type="expression" priority="102" stopIfTrue="1">
      <formula>$AN$105=2</formula>
    </cfRule>
  </conditionalFormatting>
  <conditionalFormatting sqref="B130 B132">
    <cfRule type="expression" dxfId="26" priority="101">
      <formula>$AM$130=1</formula>
    </cfRule>
  </conditionalFormatting>
  <conditionalFormatting sqref="E69:Y69 AE69:AJ70">
    <cfRule type="cellIs" dxfId="25" priority="100" operator="equal">
      <formula>0</formula>
    </cfRule>
  </conditionalFormatting>
  <conditionalFormatting sqref="O29 Q29">
    <cfRule type="expression" priority="79" stopIfTrue="1">
      <formula>$AM$27=2</formula>
    </cfRule>
    <cfRule type="expression" priority="80" stopIfTrue="1">
      <formula>$AM$29=2</formula>
    </cfRule>
    <cfRule type="expression" dxfId="24" priority="81">
      <formula>ISBLANK(O29)</formula>
    </cfRule>
  </conditionalFormatting>
  <conditionalFormatting sqref="O31 Q31">
    <cfRule type="expression" priority="76" stopIfTrue="1">
      <formula>$AM$27=2</formula>
    </cfRule>
    <cfRule type="expression" priority="77" stopIfTrue="1">
      <formula>$AM$31=2</formula>
    </cfRule>
    <cfRule type="expression" dxfId="23" priority="78">
      <formula>ISBLANK(O31)</formula>
    </cfRule>
  </conditionalFormatting>
  <conditionalFormatting sqref="O33 Q33">
    <cfRule type="expression" priority="73" stopIfTrue="1">
      <formula>$AM$27=2</formula>
    </cfRule>
    <cfRule type="expression" priority="74" stopIfTrue="1">
      <formula>$AM$33=2</formula>
    </cfRule>
    <cfRule type="expression" dxfId="22" priority="75">
      <formula>ISBLANK(O33)</formula>
    </cfRule>
  </conditionalFormatting>
  <conditionalFormatting sqref="AG29 AI29">
    <cfRule type="expression" priority="70" stopIfTrue="1">
      <formula>$AN$27=2</formula>
    </cfRule>
    <cfRule type="expression" priority="71" stopIfTrue="1">
      <formula>$AN$29=2</formula>
    </cfRule>
    <cfRule type="expression" dxfId="21" priority="72">
      <formula>ISBLANK(AI29)</formula>
    </cfRule>
  </conditionalFormatting>
  <conditionalFormatting sqref="AG31 AI31">
    <cfRule type="expression" priority="67" stopIfTrue="1">
      <formula>$AN$27=2</formula>
    </cfRule>
    <cfRule type="expression" priority="68" stopIfTrue="1">
      <formula>$AN$31=2</formula>
    </cfRule>
    <cfRule type="expression" dxfId="20" priority="69">
      <formula>ISBLANK(AG31)</formula>
    </cfRule>
  </conditionalFormatting>
  <conditionalFormatting sqref="AG33 AI33">
    <cfRule type="expression" priority="64" stopIfTrue="1">
      <formula>$AN$27=2</formula>
    </cfRule>
    <cfRule type="expression" priority="65" stopIfTrue="1">
      <formula>$AN$33=2</formula>
    </cfRule>
    <cfRule type="expression" dxfId="19" priority="66">
      <formula>ISBLANK(AG33)</formula>
    </cfRule>
  </conditionalFormatting>
  <conditionalFormatting sqref="AG53 AI53">
    <cfRule type="expression" priority="52" stopIfTrue="1">
      <formula>$AN$53=2</formula>
    </cfRule>
    <cfRule type="expression" dxfId="18" priority="53">
      <formula>ISBLANK(AG53)</formula>
    </cfRule>
  </conditionalFormatting>
  <conditionalFormatting sqref="AG55 AI55">
    <cfRule type="expression" priority="50" stopIfTrue="1">
      <formula>$AN$55=2</formula>
    </cfRule>
    <cfRule type="expression" dxfId="17" priority="51">
      <formula>ISBLANK(AG55)</formula>
    </cfRule>
  </conditionalFormatting>
  <conditionalFormatting sqref="E123:Y123 AE123:AJ124">
    <cfRule type="cellIs" dxfId="16" priority="41" operator="equal">
      <formula>0</formula>
    </cfRule>
  </conditionalFormatting>
  <conditionalFormatting sqref="Z83:AC83">
    <cfRule type="expression" priority="38" stopIfTrue="1">
      <formula>$AM$83=1</formula>
    </cfRule>
    <cfRule type="cellIs" priority="39" stopIfTrue="1" operator="greaterThan">
      <formula>0</formula>
    </cfRule>
    <cfRule type="expression" dxfId="15" priority="40">
      <formula>$AM$83=2</formula>
    </cfRule>
  </conditionalFormatting>
  <conditionalFormatting sqref="Z85:AC85">
    <cfRule type="expression" priority="35" stopIfTrue="1">
      <formula>$AM$85=1</formula>
    </cfRule>
    <cfRule type="cellIs" priority="36" stopIfTrue="1" operator="greaterThan">
      <formula>0</formula>
    </cfRule>
    <cfRule type="expression" dxfId="14" priority="37">
      <formula>$AM$85=2</formula>
    </cfRule>
  </conditionalFormatting>
  <conditionalFormatting sqref="AE83 AH83">
    <cfRule type="expression" priority="32" stopIfTrue="1">
      <formula>$AM$83=1</formula>
    </cfRule>
    <cfRule type="expression" priority="33" stopIfTrue="1">
      <formula>$AN$83=2</formula>
    </cfRule>
    <cfRule type="expression" dxfId="13" priority="34">
      <formula>$AM$83=2</formula>
    </cfRule>
  </conditionalFormatting>
  <conditionalFormatting sqref="AE85 AH85">
    <cfRule type="expression" priority="29" stopIfTrue="1">
      <formula>$AM$85=1</formula>
    </cfRule>
    <cfRule type="expression" priority="30" stopIfTrue="1">
      <formula>$AN$85=2</formula>
    </cfRule>
    <cfRule type="expression" dxfId="12" priority="31">
      <formula>$AM$85=2</formula>
    </cfRule>
  </conditionalFormatting>
  <conditionalFormatting sqref="AG49 AI49">
    <cfRule type="expression" dxfId="11" priority="873">
      <formula>$AN$49=1</formula>
    </cfRule>
    <cfRule type="expression" priority="874">
      <formula>$AN$49=2</formula>
    </cfRule>
  </conditionalFormatting>
  <conditionalFormatting sqref="P57 S57">
    <cfRule type="expression" priority="23" stopIfTrue="1">
      <formula>$AM$57=2</formula>
    </cfRule>
    <cfRule type="cellIs" priority="24" stopIfTrue="1" operator="greaterThan">
      <formula>0</formula>
    </cfRule>
    <cfRule type="expression" dxfId="10" priority="25">
      <formula>ISBLANK(P57)</formula>
    </cfRule>
  </conditionalFormatting>
  <conditionalFormatting sqref="W57">
    <cfRule type="cellIs" priority="21" stopIfTrue="1" operator="greaterThan">
      <formula>0</formula>
    </cfRule>
    <cfRule type="expression" dxfId="9" priority="22">
      <formula>$AN$57=2</formula>
    </cfRule>
  </conditionalFormatting>
  <conditionalFormatting sqref="P59 S59">
    <cfRule type="expression" priority="18" stopIfTrue="1">
      <formula>$AM$59=2</formula>
    </cfRule>
    <cfRule type="cellIs" priority="19" stopIfTrue="1" operator="greaterThan">
      <formula>0</formula>
    </cfRule>
    <cfRule type="expression" dxfId="8" priority="20">
      <formula>ISBLANK(P59)</formula>
    </cfRule>
  </conditionalFormatting>
  <conditionalFormatting sqref="W59">
    <cfRule type="cellIs" priority="16" stopIfTrue="1" operator="greaterThan">
      <formula>0</formula>
    </cfRule>
    <cfRule type="expression" dxfId="7" priority="17">
      <formula>$AN$59=2</formula>
    </cfRule>
  </conditionalFormatting>
  <conditionalFormatting sqref="P61 S61">
    <cfRule type="expression" priority="13" stopIfTrue="1">
      <formula>$AM$61=2</formula>
    </cfRule>
    <cfRule type="cellIs" priority="14" stopIfTrue="1" operator="greaterThan">
      <formula>0</formula>
    </cfRule>
    <cfRule type="expression" dxfId="6" priority="15">
      <formula>ISBLANK(P61)</formula>
    </cfRule>
  </conditionalFormatting>
  <conditionalFormatting sqref="W61">
    <cfRule type="cellIs" priority="11" stopIfTrue="1" operator="greaterThan">
      <formula>0</formula>
    </cfRule>
    <cfRule type="expression" dxfId="5" priority="12">
      <formula>$AN$61=2</formula>
    </cfRule>
  </conditionalFormatting>
  <conditionalFormatting sqref="Z137:AJ138">
    <cfRule type="expression" priority="8" stopIfTrue="1">
      <formula>$AM$104=2</formula>
    </cfRule>
    <cfRule type="expression" dxfId="4" priority="9">
      <formula>ISBLANK(Z137)</formula>
    </cfRule>
  </conditionalFormatting>
  <conditionalFormatting sqref="AE140:AJ140">
    <cfRule type="expression" dxfId="3" priority="7">
      <formula>ISBLANK(AE140)</formula>
    </cfRule>
  </conditionalFormatting>
  <conditionalFormatting sqref="B134">
    <cfRule type="expression" dxfId="2" priority="6">
      <formula>$AM$130=1</formula>
    </cfRule>
  </conditionalFormatting>
  <conditionalFormatting sqref="O53 Q53">
    <cfRule type="expression" priority="4" stopIfTrue="1">
      <formula>$AM$53=2</formula>
    </cfRule>
    <cfRule type="expression" dxfId="1" priority="5">
      <formula>$AM$53=1</formula>
    </cfRule>
  </conditionalFormatting>
  <conditionalFormatting sqref="AE16">
    <cfRule type="expression" dxfId="0" priority="2">
      <formula>ISBLANK(AE16)</formula>
    </cfRule>
  </conditionalFormatting>
  <conditionalFormatting sqref="AE16:AJ16">
    <cfRule type="expression" priority="1" stopIfTrue="1">
      <formula>$AM$16=0</formula>
    </cfRule>
  </conditionalFormatting>
  <pageMargins left="0.2" right="0.2" top="0.5" bottom="0.25" header="0.3" footer="0.3"/>
  <pageSetup orientation="portrait" r:id="rId1"/>
  <rowBreaks count="2" manualBreakCount="2">
    <brk id="68" max="16383" man="1"/>
    <brk id="122" max="16383" man="1"/>
  </rowBreaks>
  <colBreaks count="1" manualBreakCount="1">
    <brk id="37" max="1048575" man="1"/>
  </colBreaks>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7134608D-9455-428F-9D54-FC279A198D45}">
          <x14:formula1>
            <xm:f>Tables!$G$20:$G$26</xm:f>
          </x14:formula1>
          <xm:sqref>Z137:AJ138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Form 2D - Design</vt:lpstr>
      <vt:lpstr>Form 3D - As-built</vt:lpstr>
      <vt:lpstr>Form 4D - Inspection</vt:lpstr>
      <vt:lpstr>'Form 2D - Design'!Print_Titles</vt:lpstr>
      <vt:lpstr>'Form 3D - As-built'!Print_Titles</vt:lpstr>
      <vt:lpstr>'Form 4D - Inspection'!Print_Titles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Dewayne Smith</dc:creator>
  <cp:keywords/>
  <dc:description/>
  <cp:lastModifiedBy>Ginn, Rosemary</cp:lastModifiedBy>
  <cp:revision/>
  <dcterms:created xsi:type="dcterms:W3CDTF">2021-11-21T16:55:43Z</dcterms:created>
  <dcterms:modified xsi:type="dcterms:W3CDTF">2023-05-31T15:15:05Z</dcterms:modified>
  <cp:category/>
  <cp:contentStatus/>
</cp:coreProperties>
</file>