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codeName="ThisWorkbook" defaultThemeVersion="166925"/>
  <mc:AlternateContent xmlns:mc="http://schemas.openxmlformats.org/markup-compatibility/2006">
    <mc:Choice Requires="x15">
      <x15ac:absPath xmlns:x15ac="http://schemas.microsoft.com/office/spreadsheetml/2010/11/ac" url="C:\HYDRO\PROJECTS\Mobile\2023\C - Post Const\Forms\2023-04-10\"/>
    </mc:Choice>
  </mc:AlternateContent>
  <xr:revisionPtr revIDLastSave="0" documentId="13_ncr:1_{FAC0314A-5B1F-43C1-9CB3-0D4B9EB273E6}" xr6:coauthVersionLast="47" xr6:coauthVersionMax="47" xr10:uidLastSave="{00000000-0000-0000-0000-000000000000}"/>
  <workbookProtection workbookAlgorithmName="SHA-512" workbookHashValue="XsJqgDdcUMuLu35cZwcLv0PUAXAmQ2vIieCNxRyRVtyLm1tP5BDs8Q47dZ1VURnsFoxvIrkabdDt2EegbHA8iw==" workbookSaltValue="LFpl6AGppWnbV2YyugNnAg==" workbookSpinCount="100000" lockStructure="1"/>
  <bookViews>
    <workbookView xWindow="28680" yWindow="-120" windowWidth="29040" windowHeight="15840" firstSheet="1" activeTab="1" xr2:uid="{994EC860-6224-46C4-B304-9868EEFCD4CE}"/>
  </bookViews>
  <sheets>
    <sheet name="Tables" sheetId="2" state="veryHidden" r:id="rId1"/>
    <sheet name="Instructions" sheetId="4" r:id="rId2"/>
    <sheet name="Form 2C - Design" sheetId="5" r:id="rId3"/>
    <sheet name="Form 3C - As-built" sheetId="6" r:id="rId4"/>
    <sheet name="Form 4C - Inspection" sheetId="8" r:id="rId5"/>
  </sheets>
  <definedNames>
    <definedName name="_Hlk68675965" localSheetId="3">'Form 3C - As-built'!#REF!</definedName>
    <definedName name="Logo">INDEX(Tables!$C$30:$C$34,MATCH(Tables!$C$14,Tables!$B$30:$B$34,0))</definedName>
    <definedName name="_xlnm.Print_Titles" localSheetId="2">'Form 2C - Design'!$1:$4</definedName>
    <definedName name="_xlnm.Print_Titles" localSheetId="3">'Form 3C - As-built'!$1:$4</definedName>
    <definedName name="_xlnm.Print_Titles" localSheetId="4">'Form 4C - Inspection'!$1:$4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0" i="8" l="1"/>
  <c r="AM90" i="8" s="1"/>
  <c r="N88" i="8"/>
  <c r="AM88" i="8" s="1"/>
  <c r="C88" i="8"/>
  <c r="AN55" i="8"/>
  <c r="AN53" i="8"/>
  <c r="Y84" i="8"/>
  <c r="C84" i="8"/>
  <c r="Y76" i="8"/>
  <c r="N76" i="8"/>
  <c r="N74" i="8"/>
  <c r="N72" i="8"/>
  <c r="C76" i="8"/>
  <c r="C74" i="8"/>
  <c r="C72" i="8"/>
  <c r="AN49" i="8"/>
  <c r="AM49" i="8"/>
  <c r="AN41" i="8"/>
  <c r="AM41" i="8"/>
  <c r="B142" i="8"/>
  <c r="Z136" i="8"/>
  <c r="AM133" i="8"/>
  <c r="AM125" i="8"/>
  <c r="AE119" i="8"/>
  <c r="AE118" i="8"/>
  <c r="E118" i="8"/>
  <c r="B117" i="8"/>
  <c r="AN98" i="8"/>
  <c r="AN90" i="8"/>
  <c r="Y82" i="8"/>
  <c r="AN88" i="8"/>
  <c r="Y80" i="8"/>
  <c r="X78" i="8"/>
  <c r="N84" i="8"/>
  <c r="AN82" i="8"/>
  <c r="N82" i="8"/>
  <c r="AM82" i="8" s="1"/>
  <c r="C82" i="8"/>
  <c r="AN80" i="8"/>
  <c r="N80" i="8"/>
  <c r="AM80" i="8" s="1"/>
  <c r="C80" i="8"/>
  <c r="Y74" i="8"/>
  <c r="Y72" i="8"/>
  <c r="B70" i="8"/>
  <c r="AE67" i="8"/>
  <c r="AE66" i="8"/>
  <c r="E66" i="8"/>
  <c r="B65" i="8"/>
  <c r="AM61" i="8"/>
  <c r="AM55" i="8"/>
  <c r="AM53" i="8"/>
  <c r="AM51" i="8"/>
  <c r="AN47" i="8"/>
  <c r="AM47" i="8"/>
  <c r="AN45" i="8"/>
  <c r="AM45" i="8"/>
  <c r="AN43" i="8"/>
  <c r="AM43" i="8"/>
  <c r="AN39" i="8"/>
  <c r="AM39" i="8"/>
  <c r="AN37" i="8"/>
  <c r="AM37" i="8"/>
  <c r="AN35" i="8"/>
  <c r="AM35" i="8"/>
  <c r="AN33" i="8"/>
  <c r="AM33" i="8"/>
  <c r="AN31" i="8"/>
  <c r="AM31" i="8"/>
  <c r="AN29" i="8"/>
  <c r="AM29" i="8"/>
  <c r="AN27" i="8"/>
  <c r="AM27" i="8"/>
  <c r="BB1" i="8"/>
  <c r="AL124" i="5" l="1"/>
  <c r="AL125" i="5"/>
  <c r="AL126" i="5"/>
  <c r="AL127" i="5"/>
  <c r="AL128" i="5"/>
  <c r="AL129" i="5"/>
  <c r="AL130" i="5"/>
  <c r="L221" i="6"/>
  <c r="L215" i="6"/>
  <c r="L214" i="6"/>
  <c r="AQ153" i="6" l="1"/>
  <c r="AQ154" i="6" l="1"/>
  <c r="AQ155" i="6"/>
  <c r="AQ156" i="6"/>
  <c r="AQ157" i="6"/>
  <c r="AP155" i="6"/>
  <c r="AP156" i="6"/>
  <c r="AO153" i="6"/>
  <c r="AO154" i="6"/>
  <c r="AO155" i="6"/>
  <c r="AO156" i="6"/>
  <c r="AO152" i="6"/>
  <c r="AO157" i="6"/>
  <c r="AP102" i="6"/>
  <c r="AN102" i="6"/>
  <c r="AL168" i="5"/>
  <c r="AO165" i="5"/>
  <c r="AO166" i="5"/>
  <c r="AO167" i="5"/>
  <c r="AO164" i="5"/>
  <c r="AN164" i="5"/>
  <c r="AN165" i="5"/>
  <c r="AN166" i="5"/>
  <c r="AN167" i="5"/>
  <c r="AN168" i="5"/>
  <c r="AN163" i="5"/>
  <c r="AM164" i="5"/>
  <c r="AM165" i="5"/>
  <c r="AM166" i="5"/>
  <c r="AM167" i="5"/>
  <c r="AM168" i="5"/>
  <c r="AM163" i="5"/>
  <c r="AL163" i="5"/>
  <c r="AL164" i="5"/>
  <c r="AL165" i="5"/>
  <c r="AL166" i="5"/>
  <c r="AL167" i="5"/>
  <c r="AO135" i="5"/>
  <c r="AO134" i="5"/>
  <c r="AL57" i="5"/>
  <c r="AL56" i="5"/>
  <c r="AL55" i="5"/>
  <c r="AL54" i="5"/>
  <c r="AL53" i="5"/>
  <c r="AL45" i="5"/>
  <c r="AL44" i="5"/>
  <c r="AL43" i="5"/>
  <c r="AL42" i="5"/>
  <c r="AL41" i="5"/>
  <c r="AD96" i="6"/>
  <c r="AD95" i="6"/>
  <c r="AD94" i="6"/>
  <c r="AD93" i="6"/>
  <c r="AD92" i="6"/>
  <c r="AD91" i="6"/>
  <c r="AD90" i="6"/>
  <c r="AD86" i="6"/>
  <c r="N123" i="5"/>
  <c r="L86" i="6" s="1"/>
  <c r="N125" i="5"/>
  <c r="L91" i="6" s="1"/>
  <c r="N126" i="5"/>
  <c r="L92" i="6" s="1"/>
  <c r="N127" i="5"/>
  <c r="L93" i="6" s="1"/>
  <c r="N128" i="5"/>
  <c r="L94" i="6" s="1"/>
  <c r="N129" i="5"/>
  <c r="L95" i="6" s="1"/>
  <c r="N130" i="5"/>
  <c r="L96" i="6" s="1"/>
  <c r="N124" i="5"/>
  <c r="L90" i="6" s="1"/>
  <c r="C23" i="2"/>
  <c r="C22" i="2"/>
  <c r="C21" i="2"/>
  <c r="C20" i="2"/>
  <c r="C19" i="2"/>
  <c r="C18" i="2"/>
  <c r="C17" i="2"/>
  <c r="C16" i="2"/>
  <c r="C15" i="2"/>
  <c r="C25" i="2"/>
  <c r="AP148" i="6" s="1"/>
  <c r="AP157" i="6" s="1"/>
  <c r="C24" i="2"/>
  <c r="G12" i="2" l="1"/>
  <c r="AD16" i="8"/>
  <c r="AM16" i="8" s="1"/>
  <c r="AP23" i="8"/>
  <c r="D125" i="8"/>
  <c r="AM171" i="5"/>
  <c r="G6" i="2"/>
  <c r="J213" i="6"/>
  <c r="AQ151" i="6"/>
  <c r="AP152" i="6"/>
  <c r="AP154" i="6"/>
  <c r="AP153" i="6"/>
  <c r="AL162" i="5"/>
  <c r="AL51" i="5"/>
  <c r="AL39" i="5"/>
  <c r="AE16" i="6"/>
  <c r="AM16" i="6" s="1"/>
  <c r="L213" i="6" l="1"/>
  <c r="AP104" i="6"/>
  <c r="AN104" i="6"/>
  <c r="AP103" i="6"/>
  <c r="AM218" i="6" l="1"/>
  <c r="AL217" i="5"/>
  <c r="AL212" i="5"/>
  <c r="AO141" i="5"/>
  <c r="AN141" i="5"/>
  <c r="AO162" i="5" l="1"/>
  <c r="L217" i="5" l="1"/>
  <c r="AL216" i="5" s="1"/>
  <c r="AE203" i="5" l="1"/>
  <c r="AE202" i="5"/>
  <c r="D202" i="5"/>
  <c r="AG207" i="6"/>
  <c r="D15" i="2" l="1"/>
  <c r="AA32" i="5" s="1"/>
  <c r="AM149" i="6"/>
  <c r="B205" i="6"/>
  <c r="B160" i="6"/>
  <c r="B114" i="6"/>
  <c r="B60" i="6"/>
  <c r="AP100" i="6"/>
  <c r="AQ100" i="6"/>
  <c r="AO100" i="6"/>
  <c r="AM64" i="5"/>
  <c r="AN123" i="5" s="1"/>
  <c r="B201" i="5"/>
  <c r="B158" i="5"/>
  <c r="B110" i="5"/>
  <c r="B59" i="5"/>
  <c r="AL160" i="5"/>
  <c r="L210" i="5" l="1"/>
  <c r="L214" i="5"/>
  <c r="AR20" i="5"/>
  <c r="AV40" i="6"/>
  <c r="AA20" i="6"/>
  <c r="AA9" i="6"/>
  <c r="AT50" i="6"/>
  <c r="D181" i="5"/>
  <c r="AM79" i="6"/>
  <c r="AM78" i="6"/>
  <c r="AM73" i="6"/>
  <c r="AM70" i="6"/>
  <c r="AM64" i="6"/>
  <c r="AA58" i="6"/>
  <c r="L56" i="6"/>
  <c r="AN44" i="6"/>
  <c r="AN42" i="6"/>
  <c r="AM44" i="6"/>
  <c r="AM42" i="6"/>
  <c r="AM40" i="6"/>
  <c r="AM38" i="6"/>
  <c r="AM34" i="6"/>
  <c r="AM31" i="6"/>
  <c r="AM29" i="6"/>
  <c r="AM28" i="6"/>
  <c r="AN25" i="6"/>
  <c r="AM36" i="6"/>
  <c r="AM25" i="6"/>
  <c r="O73" i="6"/>
  <c r="F73" i="6"/>
  <c r="F72" i="6"/>
  <c r="K70" i="6"/>
  <c r="N68" i="6"/>
  <c r="I68" i="6"/>
  <c r="N67" i="6"/>
  <c r="I67" i="6"/>
  <c r="F65" i="6"/>
  <c r="K64" i="6"/>
  <c r="P57" i="6"/>
  <c r="P56" i="6"/>
  <c r="P55" i="6"/>
  <c r="P54" i="6"/>
  <c r="L57" i="6"/>
  <c r="L55" i="6"/>
  <c r="L54" i="6"/>
  <c r="H57" i="6"/>
  <c r="H56" i="6"/>
  <c r="H55" i="6"/>
  <c r="H54" i="6"/>
  <c r="N48" i="6"/>
  <c r="N49" i="6"/>
  <c r="N50" i="6"/>
  <c r="N51" i="6"/>
  <c r="N47" i="6"/>
  <c r="I48" i="6"/>
  <c r="I49" i="6"/>
  <c r="I50" i="6"/>
  <c r="I51" i="6"/>
  <c r="I47" i="6"/>
  <c r="N44" i="6"/>
  <c r="N42" i="6"/>
  <c r="I44" i="6"/>
  <c r="F44" i="6"/>
  <c r="I42" i="6"/>
  <c r="F42" i="6"/>
  <c r="G40" i="6"/>
  <c r="N38" i="6"/>
  <c r="C40" i="6"/>
  <c r="G38" i="6"/>
  <c r="C38" i="6"/>
  <c r="B36" i="6"/>
  <c r="O34" i="6"/>
  <c r="F34" i="6"/>
  <c r="F33" i="6"/>
  <c r="K31" i="6"/>
  <c r="N29" i="6"/>
  <c r="N27" i="6"/>
  <c r="N26" i="6"/>
  <c r="G29" i="6"/>
  <c r="G28" i="6"/>
  <c r="G27" i="6"/>
  <c r="G26" i="6"/>
  <c r="N25" i="6"/>
  <c r="B25" i="6"/>
  <c r="AO130" i="5"/>
  <c r="AO132" i="5"/>
  <c r="AL117" i="5" l="1"/>
  <c r="AL116" i="5"/>
  <c r="W96" i="5"/>
  <c r="H58" i="6" s="1"/>
  <c r="AL104" i="5"/>
  <c r="AL101" i="5"/>
  <c r="AL103" i="5"/>
  <c r="AL100" i="5"/>
  <c r="AM84" i="5"/>
  <c r="AM82" i="5"/>
  <c r="AL84" i="5"/>
  <c r="AL82" i="5"/>
  <c r="AN77" i="5"/>
  <c r="AM77" i="5"/>
  <c r="AN70" i="5"/>
  <c r="AM71" i="5"/>
  <c r="AL71" i="5"/>
  <c r="AL75" i="5"/>
  <c r="AM73" i="5"/>
  <c r="AL73" i="5"/>
  <c r="AL77" i="5"/>
  <c r="AL70" i="5"/>
  <c r="AL68" i="5"/>
  <c r="AL66" i="5"/>
  <c r="AL64" i="5"/>
  <c r="AE112" i="5" l="1"/>
  <c r="AE111" i="5"/>
  <c r="D111" i="5"/>
  <c r="E78" i="6" l="1"/>
  <c r="B6" i="4"/>
  <c r="B34" i="4" s="1"/>
  <c r="B35" i="4" s="1"/>
  <c r="J33" i="5"/>
  <c r="AL29" i="5" s="1"/>
  <c r="W33" i="5" s="1"/>
  <c r="P35" i="5"/>
  <c r="L35" i="5"/>
  <c r="W29" i="5" l="1"/>
  <c r="W32" i="5"/>
  <c r="BD1" i="6"/>
  <c r="AG161" i="6" l="1"/>
  <c r="AG115" i="6"/>
  <c r="AH150" i="6" l="1"/>
  <c r="AH149" i="6"/>
  <c r="AH148" i="6"/>
  <c r="AH147" i="6"/>
  <c r="AH146" i="6"/>
  <c r="AH145" i="6"/>
  <c r="AC150" i="6"/>
  <c r="AC149" i="6"/>
  <c r="AC148" i="6"/>
  <c r="AC147" i="6"/>
  <c r="AC146" i="6"/>
  <c r="AC145" i="6"/>
  <c r="AG61" i="6"/>
  <c r="X150" i="6"/>
  <c r="X149" i="6"/>
  <c r="X148" i="6"/>
  <c r="X147" i="6"/>
  <c r="X146" i="6"/>
  <c r="X145" i="6"/>
  <c r="S150" i="6"/>
  <c r="S149" i="6"/>
  <c r="S148" i="6"/>
  <c r="S147" i="6"/>
  <c r="S146" i="6"/>
  <c r="S145" i="6"/>
  <c r="N150" i="6"/>
  <c r="AN157" i="6" s="1"/>
  <c r="N149" i="6"/>
  <c r="AN156" i="6" s="1"/>
  <c r="N148" i="6"/>
  <c r="AN155" i="6" s="1"/>
  <c r="N147" i="6"/>
  <c r="AN154" i="6" s="1"/>
  <c r="N146" i="6"/>
  <c r="AN153" i="6" s="1"/>
  <c r="N145" i="6"/>
  <c r="AN152" i="6" s="1"/>
  <c r="M132" i="6"/>
  <c r="M133" i="6"/>
  <c r="M134" i="6"/>
  <c r="M135" i="6"/>
  <c r="M136" i="6"/>
  <c r="M137" i="6"/>
  <c r="M138" i="6"/>
  <c r="M139" i="6"/>
  <c r="M140" i="6"/>
  <c r="G132" i="6"/>
  <c r="G133" i="6"/>
  <c r="G134" i="6"/>
  <c r="G135" i="6"/>
  <c r="G136" i="6"/>
  <c r="G137" i="6"/>
  <c r="G138" i="6"/>
  <c r="G139" i="6"/>
  <c r="G140" i="6"/>
  <c r="B132" i="6"/>
  <c r="B133" i="6"/>
  <c r="B134" i="6"/>
  <c r="B135" i="6"/>
  <c r="B136" i="6"/>
  <c r="B137" i="6"/>
  <c r="B138" i="6"/>
  <c r="B139" i="6"/>
  <c r="B140" i="6"/>
  <c r="M131" i="6"/>
  <c r="G131" i="6"/>
  <c r="B131" i="6"/>
  <c r="M122" i="6"/>
  <c r="M123" i="6"/>
  <c r="M124" i="6"/>
  <c r="M125" i="6"/>
  <c r="M126" i="6"/>
  <c r="M127" i="6"/>
  <c r="M128" i="6"/>
  <c r="M129" i="6"/>
  <c r="M130" i="6"/>
  <c r="M121" i="6"/>
  <c r="G130" i="6"/>
  <c r="G129" i="6"/>
  <c r="G128" i="6"/>
  <c r="G127" i="6"/>
  <c r="G126" i="6"/>
  <c r="G125" i="6"/>
  <c r="G124" i="6"/>
  <c r="G123" i="6"/>
  <c r="G122" i="6"/>
  <c r="G121" i="6"/>
  <c r="B130" i="6"/>
  <c r="B129" i="6"/>
  <c r="B128" i="6"/>
  <c r="B127" i="6"/>
  <c r="B126" i="6"/>
  <c r="B125" i="6"/>
  <c r="B124" i="6"/>
  <c r="B123" i="6"/>
  <c r="B122" i="6"/>
  <c r="B121" i="6"/>
  <c r="Q96" i="6"/>
  <c r="M96" i="6"/>
  <c r="I96" i="6"/>
  <c r="E96" i="6"/>
  <c r="Q95" i="6"/>
  <c r="M95" i="6"/>
  <c r="I95" i="6"/>
  <c r="E95" i="6"/>
  <c r="Q94" i="6"/>
  <c r="M94" i="6"/>
  <c r="I94" i="6"/>
  <c r="E94" i="6"/>
  <c r="Q93" i="6"/>
  <c r="M93" i="6"/>
  <c r="I93" i="6"/>
  <c r="E93" i="6"/>
  <c r="Q92" i="6"/>
  <c r="M92" i="6"/>
  <c r="I92" i="6"/>
  <c r="E92" i="6"/>
  <c r="Q91" i="6"/>
  <c r="M91" i="6"/>
  <c r="I91" i="6"/>
  <c r="E91" i="6"/>
  <c r="Q90" i="6"/>
  <c r="M90" i="6"/>
  <c r="I90" i="6"/>
  <c r="E90" i="6"/>
  <c r="Q86" i="6"/>
  <c r="M86" i="6"/>
  <c r="I86" i="6"/>
  <c r="E86" i="6"/>
  <c r="B96" i="6"/>
  <c r="B95" i="6"/>
  <c r="B94" i="6"/>
  <c r="B93" i="6"/>
  <c r="B92" i="6"/>
  <c r="B91" i="6"/>
  <c r="B90" i="6"/>
  <c r="Q85" i="6"/>
  <c r="M85" i="6"/>
  <c r="I85" i="6"/>
  <c r="E85" i="6"/>
  <c r="E77" i="6"/>
  <c r="N77" i="6" l="1"/>
  <c r="AM179" i="6" l="1"/>
  <c r="AO140" i="6"/>
  <c r="AO139" i="6"/>
  <c r="AO138" i="6"/>
  <c r="AO137" i="6"/>
  <c r="AO136" i="6"/>
  <c r="AO135" i="6"/>
  <c r="AO134" i="6"/>
  <c r="AO133" i="6"/>
  <c r="AO132" i="6"/>
  <c r="AO131" i="6"/>
  <c r="AO130" i="6"/>
  <c r="AO129" i="6"/>
  <c r="AO128" i="6"/>
  <c r="AO127" i="6"/>
  <c r="AO126" i="6"/>
  <c r="AO125" i="6"/>
  <c r="AO124" i="6"/>
  <c r="AO123" i="6"/>
  <c r="AO122" i="6"/>
  <c r="AO121" i="6"/>
  <c r="AN121" i="6"/>
  <c r="AM121" i="6"/>
  <c r="AN108" i="6"/>
  <c r="I108" i="6"/>
  <c r="AN107" i="6"/>
  <c r="I107" i="6"/>
  <c r="O104" i="6"/>
  <c r="E104" i="6"/>
  <c r="O103" i="6"/>
  <c r="E103" i="6"/>
  <c r="AN103" i="6"/>
  <c r="AN100" i="6" s="1"/>
  <c r="O102" i="6"/>
  <c r="E102" i="6"/>
  <c r="AM96" i="6"/>
  <c r="AM95" i="6"/>
  <c r="AM94" i="6"/>
  <c r="AM93" i="6"/>
  <c r="AM92" i="6"/>
  <c r="AM91" i="6"/>
  <c r="AM90" i="6"/>
  <c r="AM88" i="6"/>
  <c r="H88" i="6"/>
  <c r="E88" i="6"/>
  <c r="AM86" i="6"/>
  <c r="AM85" i="6"/>
  <c r="AM82" i="6"/>
  <c r="H82" i="6"/>
  <c r="E82" i="6"/>
  <c r="M80" i="6"/>
  <c r="E80" i="6"/>
  <c r="M79" i="6"/>
  <c r="E79" i="6"/>
  <c r="AF18" i="6"/>
  <c r="E18" i="6"/>
  <c r="E17" i="6"/>
  <c r="D207" i="6" s="1"/>
  <c r="AG162" i="6" l="1"/>
  <c r="AG208" i="6"/>
  <c r="D61" i="6"/>
  <c r="D161" i="6"/>
  <c r="AG116" i="6"/>
  <c r="AO151" i="6"/>
  <c r="AP151" i="6"/>
  <c r="AG62" i="6"/>
  <c r="AP108" i="6"/>
  <c r="D115" i="6"/>
  <c r="AM121" i="5"/>
  <c r="L216" i="6" l="1"/>
  <c r="AM216" i="6" s="1"/>
  <c r="L222" i="6"/>
  <c r="AM222" i="6" s="1"/>
  <c r="AM221" i="6"/>
  <c r="L223" i="6"/>
  <c r="AM223" i="6" s="1"/>
  <c r="AM214" i="6"/>
  <c r="C146" i="6"/>
  <c r="C153" i="6"/>
  <c r="C154" i="6"/>
  <c r="C147" i="6"/>
  <c r="C155" i="6"/>
  <c r="C148" i="6"/>
  <c r="F56" i="5"/>
  <c r="C149" i="6"/>
  <c r="C156" i="6"/>
  <c r="C157" i="6"/>
  <c r="C150" i="6"/>
  <c r="F40" i="5"/>
  <c r="C145" i="6"/>
  <c r="C152" i="6"/>
  <c r="AN151" i="6"/>
  <c r="F43" i="5"/>
  <c r="F44" i="5"/>
  <c r="F45" i="5"/>
  <c r="G166" i="5"/>
  <c r="G167" i="5"/>
  <c r="G168" i="5"/>
  <c r="F52" i="5"/>
  <c r="F57" i="5"/>
  <c r="F53" i="5"/>
  <c r="F54" i="5"/>
  <c r="F55" i="5"/>
  <c r="G163" i="5"/>
  <c r="F41" i="5"/>
  <c r="G164" i="5"/>
  <c r="F42" i="5"/>
  <c r="G165" i="5"/>
  <c r="L220" i="6" l="1"/>
  <c r="AM220" i="6" s="1"/>
  <c r="W31" i="5"/>
  <c r="AM140" i="5"/>
  <c r="AM139" i="5"/>
  <c r="AO137" i="5"/>
  <c r="AM137" i="5"/>
  <c r="AM135" i="5"/>
  <c r="AM57" i="5"/>
  <c r="AM56" i="5"/>
  <c r="AM55" i="5"/>
  <c r="AM54" i="5"/>
  <c r="AM53" i="5"/>
  <c r="AM52" i="5"/>
  <c r="AM41" i="5"/>
  <c r="AM42" i="5"/>
  <c r="AM43" i="5"/>
  <c r="AM44" i="5"/>
  <c r="AM45" i="5"/>
  <c r="AM40" i="5"/>
  <c r="AM134" i="5"/>
  <c r="AM132" i="5" l="1"/>
  <c r="L209" i="5" s="1"/>
  <c r="AL208" i="5" s="1"/>
  <c r="AO139" i="5"/>
  <c r="I145" i="6"/>
  <c r="AM152" i="6" s="1"/>
  <c r="AL132" i="5"/>
  <c r="AM115" i="5"/>
  <c r="AB47" i="5"/>
  <c r="X47" i="5"/>
  <c r="T47" i="5"/>
  <c r="P47" i="5"/>
  <c r="L47" i="5"/>
  <c r="AB35" i="5"/>
  <c r="X35" i="5"/>
  <c r="T35" i="5"/>
  <c r="AM150" i="5"/>
  <c r="AL150" i="5"/>
  <c r="AL142" i="5"/>
  <c r="AM142" i="5"/>
  <c r="AL143" i="5"/>
  <c r="AM143" i="5"/>
  <c r="AL144" i="5"/>
  <c r="AM144" i="5"/>
  <c r="AL145" i="5"/>
  <c r="AM145" i="5"/>
  <c r="AL146" i="5"/>
  <c r="AM146" i="5"/>
  <c r="AL147" i="5"/>
  <c r="AM147" i="5"/>
  <c r="AL148" i="5"/>
  <c r="AM148" i="5"/>
  <c r="AL149" i="5"/>
  <c r="AM149" i="5"/>
  <c r="AM141" i="5"/>
  <c r="AL141" i="5"/>
  <c r="AM123" i="5"/>
  <c r="AL123" i="5"/>
  <c r="AL121" i="5"/>
  <c r="AM118" i="5"/>
  <c r="AE160" i="5"/>
  <c r="AE159" i="5"/>
  <c r="D159" i="5"/>
  <c r="AE61" i="5"/>
  <c r="AE60" i="5"/>
  <c r="D60" i="5"/>
  <c r="J111" i="6"/>
  <c r="BF1" i="5"/>
  <c r="AN111" i="6" l="1"/>
  <c r="AN113" i="6"/>
  <c r="L217" i="6" s="1"/>
  <c r="AM217" i="6" s="1"/>
  <c r="L211" i="5"/>
  <c r="AL209" i="5" s="1"/>
  <c r="I150" i="6"/>
  <c r="AM157" i="6" s="1"/>
  <c r="I149" i="6"/>
  <c r="AM156" i="6" s="1"/>
  <c r="I148" i="6"/>
  <c r="AM155" i="6" s="1"/>
  <c r="I147" i="6"/>
  <c r="AM154" i="6" s="1"/>
  <c r="I146" i="6"/>
  <c r="AM153" i="6" s="1"/>
  <c r="AM39" i="5"/>
  <c r="L207" i="5" s="1"/>
  <c r="AM162" i="5"/>
  <c r="AM51" i="5"/>
  <c r="AL213" i="5"/>
  <c r="L215" i="5" l="1"/>
  <c r="AL214" i="5" s="1"/>
  <c r="L208" i="5"/>
  <c r="AL207" i="5" s="1"/>
  <c r="H151" i="5"/>
  <c r="AM151" i="5" l="1"/>
  <c r="AM152" i="5"/>
  <c r="L212" i="5" s="1"/>
  <c r="AL211" i="5" s="1"/>
  <c r="AN162" i="5"/>
  <c r="L216" i="5" s="1"/>
  <c r="AL215" i="5" l="1"/>
  <c r="AL206" i="5" s="1"/>
  <c r="AM151" i="6"/>
  <c r="L219" i="6" l="1"/>
  <c r="AM219" i="6" s="1"/>
  <c r="AM21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20" authorId="0" shapeId="0" xr:uid="{5B9A1459-A3FB-4ABC-9DF8-67E328BB8B06}">
      <text>
        <r>
          <rPr>
            <b/>
            <sz val="9"/>
            <color indexed="81"/>
            <rFont val="Tahoma"/>
            <family val="2"/>
          </rPr>
          <t>Note:</t>
        </r>
        <r>
          <rPr>
            <sz val="9"/>
            <color indexed="81"/>
            <rFont val="Tahoma"/>
            <family val="2"/>
          </rPr>
          <t xml:space="preserve">
Enter street address of proposed development</t>
        </r>
      </text>
    </comment>
    <comment ref="AE20" authorId="0" shapeId="0" xr:uid="{B2BA6700-D561-4593-BF38-31FCD9F8DDAA}">
      <text>
        <r>
          <rPr>
            <b/>
            <sz val="9"/>
            <color indexed="81"/>
            <rFont val="Tahoma"/>
            <family val="2"/>
          </rPr>
          <t>Note:</t>
        </r>
        <r>
          <rPr>
            <sz val="9"/>
            <color indexed="81"/>
            <rFont val="Tahoma"/>
            <family val="2"/>
          </rPr>
          <t xml:space="preserve">
Provide a unique BMP ID
Examples:
   Pond 1
   Pond A
   1
   A</t>
        </r>
      </text>
    </comment>
    <comment ref="AA27" authorId="0" shapeId="0" xr:uid="{7CD05861-BA09-4862-B967-CA6B2211C912}">
      <text>
        <r>
          <rPr>
            <b/>
            <sz val="9"/>
            <color indexed="81"/>
            <rFont val="Tahoma"/>
            <family val="2"/>
          </rPr>
          <t>Note:</t>
        </r>
        <r>
          <rPr>
            <sz val="9"/>
            <color indexed="81"/>
            <rFont val="Tahoma"/>
            <family val="2"/>
          </rPr>
          <t xml:space="preserve">
If there is no EIA, enter 0</t>
        </r>
      </text>
    </comment>
    <comment ref="L36" authorId="0" shapeId="0" xr:uid="{E5051EA4-79E2-4973-9BE5-755DFED7D3BD}">
      <text>
        <r>
          <rPr>
            <b/>
            <sz val="9"/>
            <color indexed="81"/>
            <rFont val="Tahoma"/>
            <family val="2"/>
          </rPr>
          <t>Note:</t>
        </r>
        <r>
          <rPr>
            <sz val="9"/>
            <color indexed="81"/>
            <rFont val="Tahoma"/>
            <family val="2"/>
          </rPr>
          <t xml:space="preserve">
Enter a unique Basin ID for each subbasin</t>
        </r>
      </text>
    </comment>
    <comment ref="L48" authorId="0" shapeId="0" xr:uid="{0E1E7159-3EE1-4E74-A67D-8E3E34A7F559}">
      <text>
        <r>
          <rPr>
            <b/>
            <sz val="9"/>
            <color indexed="81"/>
            <rFont val="Tahoma"/>
            <family val="2"/>
          </rPr>
          <t>Note:</t>
        </r>
        <r>
          <rPr>
            <sz val="9"/>
            <color indexed="81"/>
            <rFont val="Tahoma"/>
            <family val="2"/>
          </rPr>
          <t xml:space="preserve">
Enter a unique Basin ID for each subbasin</t>
        </r>
      </text>
    </comment>
    <comment ref="C124" authorId="0" shapeId="0" xr:uid="{D8C999FC-11DE-4E3C-8863-0A90B6643236}">
      <text>
        <r>
          <rPr>
            <b/>
            <sz val="9"/>
            <color indexed="81"/>
            <rFont val="Tahoma"/>
            <family val="2"/>
          </rPr>
          <t>Note:</t>
        </r>
        <r>
          <rPr>
            <sz val="9"/>
            <color indexed="81"/>
            <rFont val="Tahoma"/>
            <family val="2"/>
          </rPr>
          <t xml:space="preserve">
Select control structure type:  Orifice or Weir</t>
        </r>
      </text>
    </comment>
    <comment ref="O137" authorId="0" shapeId="0" xr:uid="{ED441B8B-F4E8-4DFF-B2B4-4A1C36B63B77}">
      <text>
        <r>
          <rPr>
            <b/>
            <sz val="9"/>
            <color indexed="81"/>
            <rFont val="Tahoma"/>
            <family val="2"/>
          </rPr>
          <t>Note:</t>
        </r>
        <r>
          <rPr>
            <sz val="9"/>
            <color indexed="81"/>
            <rFont val="Tahoma"/>
            <family val="2"/>
          </rPr>
          <t xml:space="preserve">
Enter number in decimal format.  Example: 00.000000</t>
        </r>
      </text>
    </comment>
    <comment ref="W137" authorId="0" shapeId="0" xr:uid="{A67D1F63-C7ED-4D54-B4E6-5885F7AA49AD}">
      <text>
        <r>
          <rPr>
            <b/>
            <sz val="9"/>
            <color indexed="81"/>
            <rFont val="Tahoma"/>
            <family val="2"/>
          </rPr>
          <t>Note:</t>
        </r>
        <r>
          <rPr>
            <sz val="9"/>
            <color indexed="81"/>
            <rFont val="Tahoma"/>
            <family val="2"/>
          </rPr>
          <t xml:space="preserve">
Enter number in decimal format.  Example: 00.000000</t>
        </r>
      </text>
    </comment>
    <comment ref="C141" authorId="0" shapeId="0" xr:uid="{09E594E1-6D08-4498-A29B-3E90B59431AB}">
      <text>
        <r>
          <rPr>
            <b/>
            <sz val="9"/>
            <color indexed="81"/>
            <rFont val="Tahoma"/>
            <family val="2"/>
          </rPr>
          <t>Note:</t>
        </r>
        <r>
          <rPr>
            <sz val="9"/>
            <color indexed="81"/>
            <rFont val="Tahoma"/>
            <family val="2"/>
          </rPr>
          <t xml:space="preserve">
Include the elevation that represents the WQv</t>
        </r>
      </text>
    </comment>
    <comment ref="AA196" authorId="0" shapeId="0" xr:uid="{BDE0AE4C-F3C0-4928-8B80-6F3A967F1A8E}">
      <text>
        <r>
          <rPr>
            <b/>
            <sz val="9"/>
            <color indexed="81"/>
            <rFont val="Tahoma"/>
            <family val="2"/>
          </rPr>
          <t>BDS:</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AD107" authorId="0" shapeId="0" xr:uid="{73AE3B07-FC38-41E9-B355-BADDA9E85E47}">
      <text>
        <r>
          <rPr>
            <b/>
            <sz val="9"/>
            <color indexed="81"/>
            <rFont val="Tahoma"/>
            <family val="2"/>
          </rPr>
          <t>Note:</t>
        </r>
        <r>
          <rPr>
            <sz val="9"/>
            <color indexed="81"/>
            <rFont val="Tahoma"/>
            <family val="2"/>
          </rPr>
          <t xml:space="preserve">
Enter number in decimal format.
Example:  00.000000</t>
        </r>
      </text>
    </comment>
    <comment ref="AD108" authorId="0" shapeId="0" xr:uid="{F9179B53-D609-4D14-830E-7A120F9ADEF9}">
      <text>
        <r>
          <rPr>
            <b/>
            <sz val="9"/>
            <color indexed="81"/>
            <rFont val="Tahoma"/>
            <family val="2"/>
          </rPr>
          <t>Note:</t>
        </r>
        <r>
          <rPr>
            <sz val="9"/>
            <color indexed="81"/>
            <rFont val="Tahoma"/>
            <family val="2"/>
          </rPr>
          <t xml:space="preserve">
Enter number in decimal format.
Example:  00.000000</t>
        </r>
      </text>
    </comment>
    <comment ref="Z199" authorId="0" shapeId="0" xr:uid="{FBBDF215-3517-438B-BFD6-CB40DCBBF3C7}">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7" authorId="0" shapeId="0" xr:uid="{5A27B29C-699D-4012-986E-4E35D2B36C69}">
      <text>
        <r>
          <rPr>
            <b/>
            <sz val="9"/>
            <color indexed="81"/>
            <rFont val="Tahoma"/>
            <family val="2"/>
          </rPr>
          <t>Note:</t>
        </r>
        <r>
          <rPr>
            <sz val="9"/>
            <color indexed="81"/>
            <rFont val="Tahoma"/>
            <family val="2"/>
          </rPr>
          <t xml:space="preserve">
Enter the name of the development</t>
        </r>
      </text>
    </comment>
    <comment ref="AE19" authorId="0" shapeId="0" xr:uid="{482C0797-9496-4C9A-B024-6F5564075BB5}">
      <text>
        <r>
          <rPr>
            <b/>
            <sz val="9"/>
            <color indexed="81"/>
            <rFont val="Tahoma"/>
            <family val="2"/>
          </rPr>
          <t>Note:</t>
        </r>
        <r>
          <rPr>
            <sz val="9"/>
            <color indexed="81"/>
            <rFont val="Tahoma"/>
            <family val="2"/>
          </rPr>
          <t xml:space="preserve">
Enter number in decimal format.
Example:  00.000000</t>
        </r>
      </text>
    </comment>
    <comment ref="AE20" authorId="0" shapeId="0" xr:uid="{FA7F2F5F-D6BF-43A1-8713-2DF9040C7DE1}">
      <text>
        <r>
          <rPr>
            <b/>
            <sz val="9"/>
            <color indexed="81"/>
            <rFont val="Tahoma"/>
            <family val="2"/>
          </rPr>
          <t>Note:</t>
        </r>
        <r>
          <rPr>
            <sz val="9"/>
            <color indexed="81"/>
            <rFont val="Tahoma"/>
            <family val="2"/>
          </rPr>
          <t xml:space="preserve">
Enter number in decimal format.
Example:  00.000000</t>
        </r>
      </text>
    </comment>
    <comment ref="Z133" authorId="0" shapeId="0" xr:uid="{411DC46B-C152-4642-B2DD-230A413A1A80}">
      <text>
        <r>
          <rPr>
            <b/>
            <sz val="9"/>
            <color indexed="81"/>
            <rFont val="Tahoma"/>
            <family val="2"/>
          </rPr>
          <t>Note:</t>
        </r>
        <r>
          <rPr>
            <sz val="9"/>
            <color indexed="81"/>
            <rFont val="Tahoma"/>
            <family val="2"/>
          </rPr>
          <t xml:space="preserve">
Use the drop down list to select your professional registration type.</t>
        </r>
      </text>
    </comment>
    <comment ref="Z139" authorId="0" shapeId="0" xr:uid="{944F0E1F-C68A-47F5-A752-5B1B6F0E244B}">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t>
        </r>
      </text>
    </comment>
  </commentList>
</comments>
</file>

<file path=xl/sharedStrings.xml><?xml version="1.0" encoding="utf-8"?>
<sst xmlns="http://schemas.openxmlformats.org/spreadsheetml/2006/main" count="1410" uniqueCount="462">
  <si>
    <t>Material</t>
  </si>
  <si>
    <t>Shape</t>
  </si>
  <si>
    <t>Type</t>
  </si>
  <si>
    <t>Design Response</t>
  </si>
  <si>
    <t>Lookup Table</t>
  </si>
  <si>
    <t>Hoover</t>
  </si>
  <si>
    <t>Jefferson</t>
  </si>
  <si>
    <t>Mobile</t>
  </si>
  <si>
    <t>Montgomery</t>
  </si>
  <si>
    <t>Prattville</t>
  </si>
  <si>
    <t>Concrete</t>
  </si>
  <si>
    <t>Select</t>
  </si>
  <si>
    <t xml:space="preserve">Select: </t>
  </si>
  <si>
    <t>Pre Total not compeleted</t>
  </si>
  <si>
    <t>(WQ)</t>
  </si>
  <si>
    <t>Earthen</t>
  </si>
  <si>
    <t>Round</t>
  </si>
  <si>
    <t xml:space="preserve">Orifice: </t>
  </si>
  <si>
    <t>Post Total not completed</t>
  </si>
  <si>
    <t>(2-yr)</t>
  </si>
  <si>
    <t>Geotextile</t>
  </si>
  <si>
    <t>Rectangle</t>
  </si>
  <si>
    <t xml:space="preserve">Weir: </t>
  </si>
  <si>
    <t>Emergency Spillway Section not completed</t>
  </si>
  <si>
    <t>(5-yr)</t>
  </si>
  <si>
    <t>HDPE</t>
  </si>
  <si>
    <t>Square</t>
  </si>
  <si>
    <t xml:space="preserve">None: </t>
  </si>
  <si>
    <t>Total Post Q &gt; Pre Q</t>
  </si>
  <si>
    <t>(10-yr)</t>
  </si>
  <si>
    <t>HDPP</t>
  </si>
  <si>
    <t>Trapezoid</t>
  </si>
  <si>
    <t>(25-yr)</t>
  </si>
  <si>
    <t>Metal</t>
  </si>
  <si>
    <t>V-notch</t>
  </si>
  <si>
    <t>Max Stage for 2, 5, 10, and/or 25-year storm  &gt; Emergency Spillway Crest Elevation</t>
  </si>
  <si>
    <t>(100-yr)</t>
  </si>
  <si>
    <t>Other</t>
  </si>
  <si>
    <t>Latitude and/or Longitude not provided</t>
  </si>
  <si>
    <t>Effective Date:</t>
  </si>
  <si>
    <t>1 February 2020</t>
  </si>
  <si>
    <t>1 October 2020</t>
  </si>
  <si>
    <t>1 October 2015</t>
  </si>
  <si>
    <t>1 July 2018</t>
  </si>
  <si>
    <t>PVC</t>
  </si>
  <si>
    <r>
      <t>WQ</t>
    </r>
    <r>
      <rPr>
        <vertAlign val="subscript"/>
        <sz val="11"/>
        <color theme="1"/>
        <rFont val="Calibri"/>
        <family val="2"/>
        <scheme val="minor"/>
      </rPr>
      <t>v</t>
    </r>
    <r>
      <rPr>
        <sz val="11"/>
        <color theme="1"/>
        <rFont val="Calibri"/>
        <family val="2"/>
        <scheme val="minor"/>
      </rPr>
      <t xml:space="preserve"> Required &gt; WQ</t>
    </r>
    <r>
      <rPr>
        <vertAlign val="subscript"/>
        <sz val="11"/>
        <color theme="1"/>
        <rFont val="Calibri"/>
        <family val="2"/>
        <scheme val="minor"/>
      </rPr>
      <t>v</t>
    </r>
    <r>
      <rPr>
        <sz val="11"/>
        <color theme="1"/>
        <rFont val="Calibri"/>
        <family val="2"/>
        <scheme val="minor"/>
      </rPr>
      <t xml:space="preserve"> Provided</t>
    </r>
  </si>
  <si>
    <t>Type:</t>
  </si>
  <si>
    <t>City</t>
  </si>
  <si>
    <t>County</t>
  </si>
  <si>
    <t>Riprap</t>
  </si>
  <si>
    <t>As-Built does not match Design</t>
  </si>
  <si>
    <t>Maintenance Agreement:</t>
  </si>
  <si>
    <t xml:space="preserve"> Covenant</t>
  </si>
  <si>
    <t xml:space="preserve"> O&amp;M Agreement</t>
  </si>
  <si>
    <r>
      <t>Total Post Q is &lt; -0.50 ft</t>
    </r>
    <r>
      <rPr>
        <vertAlign val="superscript"/>
        <sz val="10.8"/>
        <color theme="1"/>
        <rFont val="Calibri"/>
        <family val="2"/>
      </rPr>
      <t>3</t>
    </r>
    <r>
      <rPr>
        <sz val="11"/>
        <color theme="1"/>
        <rFont val="Calibri"/>
        <family val="2"/>
        <scheme val="minor"/>
      </rPr>
      <t>/s of Pre Q for the 2, 5, 10, or 25-year storm event(s)</t>
    </r>
  </si>
  <si>
    <t>Permit Type:</t>
  </si>
  <si>
    <t>Engineering or Building No.</t>
  </si>
  <si>
    <t>Max Velocity:</t>
  </si>
  <si>
    <t>Revision Date:</t>
  </si>
  <si>
    <t>Freeboard  &lt;  1.0 ft</t>
  </si>
  <si>
    <t xml:space="preserve">Select City: </t>
  </si>
  <si>
    <t>Registration</t>
  </si>
  <si>
    <t>Acronym</t>
  </si>
  <si>
    <t>Certified Erosion, Sediment and Stormwater Inspector</t>
  </si>
  <si>
    <t xml:space="preserve">CESSWI No.: </t>
  </si>
  <si>
    <t>Entity Type:</t>
  </si>
  <si>
    <t>Certified Professional in Erosion and Sediment Control</t>
  </si>
  <si>
    <t xml:space="preserve">CPESC No.: </t>
  </si>
  <si>
    <t>Certified Professional in Municipal Stormwater Management</t>
  </si>
  <si>
    <t xml:space="preserve">CPMSM No.: </t>
  </si>
  <si>
    <t>Certified Professional in Stormwater Quality</t>
  </si>
  <si>
    <t xml:space="preserve">CPSWQ No.: </t>
  </si>
  <si>
    <t>Professional Engineer</t>
  </si>
  <si>
    <t xml:space="preserve">PE No.: </t>
  </si>
  <si>
    <t>Qualified Credentialed Inspector</t>
  </si>
  <si>
    <t xml:space="preserve">QCI No.: </t>
  </si>
  <si>
    <t>Current Logo</t>
  </si>
  <si>
    <t>General Instructions</t>
  </si>
  <si>
    <t>Complete Design Form with the required design information.  Once the Design Form is completed, most of the Design section of the As-built Form will be prepopulated.</t>
  </si>
  <si>
    <t>Field Types</t>
  </si>
  <si>
    <t>Enter data as applicable for the proposed design.</t>
  </si>
  <si>
    <t>This is a required field.  Once a number or text is entered, the green highlight will be removed.</t>
  </si>
  <si>
    <t>This is a required field.  Place an "X" in the appropriate box and the green highlight will be removed.  In some cases, the selection is optional.  Once an option is completed, additional fields will be highlighted green and in some fields the green highlight will be removed.</t>
  </si>
  <si>
    <t xml:space="preserve"> Yes</t>
  </si>
  <si>
    <t xml:space="preserve"> No</t>
  </si>
  <si>
    <t>Select either "Yes" or "No" by placing an "X" in the appropriate box.  Once an "X" is entered, the green highlight will be removed.</t>
  </si>
  <si>
    <t>If a field is highlighted yellow after a number is entered, the yellow highlight may indicate an error and/or concern.  Once the error and/or concern is resolved, the yellow highlight will be removed.  All yellow highlighted cells shall be resolved or an explanitation provided prior to completing the form.</t>
  </si>
  <si>
    <t xml:space="preserve">This is a calculated field.  Once the required information is entered, the orange highlight will be removed. </t>
  </si>
  <si>
    <t>Use the drop down list to select an orifice or weir.</t>
  </si>
  <si>
    <t>Use the drop down list to select a shape.</t>
  </si>
  <si>
    <t>Use the drop down list to select a material.</t>
  </si>
  <si>
    <t>The Supplemental Instructions provide additional guidance and design standards.</t>
  </si>
  <si>
    <t>Once the Design, As-built, or Inspection Forms are completed, there should be no green, yellow, or orange highlighted fields.</t>
  </si>
  <si>
    <t>Automated Review Checks:  Once information and data are entered into the form, the form will check the information entered and identify any potential issues or concerns.  Prior to printing the form, all automated comments shall be resolved.</t>
  </si>
  <si>
    <t>Printing the form may require some adjustments to the print settings for the printer being used.</t>
  </si>
  <si>
    <t>Form 2C - Underground Detention
Design Form</t>
  </si>
  <si>
    <t>Review Status</t>
  </si>
  <si>
    <t>Supplemental Instructions</t>
  </si>
  <si>
    <t>Reviewed:</t>
  </si>
  <si>
    <t>Date:</t>
  </si>
  <si>
    <t>Attachments:</t>
  </si>
  <si>
    <t xml:space="preserve"> Design Drawings</t>
  </si>
  <si>
    <t xml:space="preserve"> H&amp;H Calculations</t>
  </si>
  <si>
    <t xml:space="preserve"> Drainage Basin Maps</t>
  </si>
  <si>
    <t>General design standards and requirements shall be as follows:</t>
  </si>
  <si>
    <t xml:space="preserve"> Soils Data</t>
  </si>
  <si>
    <t xml:space="preserve"> Manufacturer Data</t>
  </si>
  <si>
    <t xml:space="preserve"> Maintenance Plan</t>
  </si>
  <si>
    <t>Stormwater management facilities cannot be constructed within the floodway;</t>
  </si>
  <si>
    <t>Approval Status:</t>
  </si>
  <si>
    <t xml:space="preserve"> Approved</t>
  </si>
  <si>
    <t xml:space="preserve"> Approved Contingent</t>
  </si>
  <si>
    <t xml:space="preserve"> Denied</t>
  </si>
  <si>
    <t xml:space="preserve"> Incomplete</t>
  </si>
  <si>
    <t>Installation of stormwater management facilities shall not adversely impact and/or cause flooding</t>
  </si>
  <si>
    <t xml:space="preserve">Comments: </t>
  </si>
  <si>
    <t>of properties located upstream and/or downstream of the development;</t>
  </si>
  <si>
    <t>Development Information</t>
  </si>
  <si>
    <t>The calculation methodology shall utilize the National Resource Conservation Resources (NRCS)</t>
  </si>
  <si>
    <t xml:space="preserve">Name: </t>
  </si>
  <si>
    <t>Urban Hydrology for Small Watersheds Technical Release 55 (TR-55) or equivalent as approved</t>
  </si>
  <si>
    <t xml:space="preserve">Address: </t>
  </si>
  <si>
    <t>BMP ID:</t>
  </si>
  <si>
    <t xml:space="preserve">Attachments: </t>
  </si>
  <si>
    <t>All applicable developments shall be responsible for ensuring that post-development hydrology mimics</t>
  </si>
  <si>
    <t xml:space="preserve">pre-development hydrology for the WQ, 2-year, 5-year, 10-year, and 25-year, 24-hour rainfall depths;  </t>
  </si>
  <si>
    <t>Total Area:</t>
  </si>
  <si>
    <t>acres</t>
  </si>
  <si>
    <t>The storm drainage system (i.e. piped storm sewer, overland flow, etc.) within the development shall</t>
  </si>
  <si>
    <t>Proposed Impervious Area (PIA)</t>
  </si>
  <si>
    <t>Existing Impervious Area (EIA):</t>
  </si>
  <si>
    <t>be designed to convey the discharge resulting from a 100-year, 24-hour storm event in a manner that</t>
  </si>
  <si>
    <t xml:space="preserve">Buildings / Structures: </t>
  </si>
  <si>
    <t>Additional Impervious Area (AIA) = PIA - EIA</t>
  </si>
  <si>
    <t>will not adversely impact and/or cause flooding of structures within the development;</t>
  </si>
  <si>
    <t xml:space="preserve">Driveways / Sidewalks: </t>
  </si>
  <si>
    <t>AIA =</t>
  </si>
  <si>
    <t>Filtration system for the WQv Orifice shall allow the volume of stormwater associated with the WQv</t>
  </si>
  <si>
    <t xml:space="preserve">Roads: </t>
  </si>
  <si>
    <r>
      <t>Water Quality Volume (WQ</t>
    </r>
    <r>
      <rPr>
        <vertAlign val="subscript"/>
        <sz val="10"/>
        <color theme="1"/>
        <rFont val="Calibri"/>
        <family val="2"/>
      </rPr>
      <t>v</t>
    </r>
    <r>
      <rPr>
        <sz val="10"/>
        <color theme="1"/>
        <rFont val="Calibri"/>
        <family val="2"/>
        <scheme val="minor"/>
      </rPr>
      <t>):</t>
    </r>
  </si>
  <si>
    <t>to drain slowly from the retention pond within a 48-hour period;</t>
  </si>
  <si>
    <t xml:space="preserve">Parking: </t>
  </si>
  <si>
    <r>
      <t>WQ</t>
    </r>
    <r>
      <rPr>
        <vertAlign val="subscript"/>
        <sz val="10"/>
        <color theme="1"/>
        <rFont val="Calibri"/>
        <family val="2"/>
      </rPr>
      <t>v</t>
    </r>
    <r>
      <rPr>
        <sz val="10"/>
        <color theme="1"/>
        <rFont val="Calibri"/>
        <family val="2"/>
        <scheme val="minor"/>
      </rPr>
      <t xml:space="preserve"> = </t>
    </r>
  </si>
  <si>
    <t>The principal spillway for a stormwater management facility shall be sized to convey the 25-year,</t>
  </si>
  <si>
    <t xml:space="preserve">Other: </t>
  </si>
  <si>
    <t>24-hour storm event without allowing any discharge from the emergency spillway;</t>
  </si>
  <si>
    <t xml:space="preserve">Total PIA: </t>
  </si>
  <si>
    <r>
      <t>ft</t>
    </r>
    <r>
      <rPr>
        <vertAlign val="superscript"/>
        <sz val="8"/>
        <color theme="1"/>
        <rFont val="Calibri"/>
        <family val="2"/>
      </rPr>
      <t>3</t>
    </r>
  </si>
  <si>
    <t>Each stormwater management facility shall provide for an emergency spillway designed to convey</t>
  </si>
  <si>
    <t>Pre-Development</t>
  </si>
  <si>
    <t>the discharge resulting from a 100-year, 24-hour storm event.  A minimum freeboard of 1-foot above</t>
  </si>
  <si>
    <t>Basin ID:</t>
  </si>
  <si>
    <t>Pre Total</t>
  </si>
  <si>
    <t>the maximum stage anticipated in the retention pond shall be provided to prevent overtopping;</t>
  </si>
  <si>
    <t>Drainage Area (acre):</t>
  </si>
  <si>
    <t>H&amp;H studies for stormwater management facilities shall include model network, existing drainage</t>
  </si>
  <si>
    <t>Curve Number:</t>
  </si>
  <si>
    <t>areas, proposed drainage areas, time of concentration, curve number, pre-development peak</t>
  </si>
  <si>
    <t>Time of Concentration (min):</t>
  </si>
  <si>
    <t>discharges, post-development peak discharges, outlet structure geometry, emergency spillway</t>
  </si>
  <si>
    <t>Peak Discharge:</t>
  </si>
  <si>
    <t>geometry, pond stage-area-storage summary, pond discharge summary, inflow and outflow</t>
  </si>
  <si>
    <r>
      <t>(ft</t>
    </r>
    <r>
      <rPr>
        <vertAlign val="superscript"/>
        <sz val="10"/>
        <color theme="1"/>
        <rFont val="Calibri"/>
        <family val="2"/>
        <scheme val="minor"/>
      </rPr>
      <t>3</t>
    </r>
    <r>
      <rPr>
        <sz val="10"/>
        <color theme="1"/>
        <rFont val="Calibri"/>
        <family val="2"/>
        <scheme val="minor"/>
      </rPr>
      <t>/s)</t>
    </r>
  </si>
  <si>
    <t>hydrographs, and outlet pipe velocities.</t>
  </si>
  <si>
    <t>Rainfall depths were obtained from NOAA Atlas 14, Volume 9, Version 2.</t>
  </si>
  <si>
    <t>Post-Development</t>
  </si>
  <si>
    <t>Post Total</t>
  </si>
  <si>
    <t>Page 1 of 4</t>
  </si>
  <si>
    <t>Name:</t>
  </si>
  <si>
    <t>Underground Detention</t>
  </si>
  <si>
    <t xml:space="preserve">Detention Type: </t>
  </si>
  <si>
    <t xml:space="preserve"> Detention</t>
  </si>
  <si>
    <t xml:space="preserve"> Detention w/ Infiltration</t>
  </si>
  <si>
    <t xml:space="preserve">Hydrologic Soil Group: </t>
  </si>
  <si>
    <t xml:space="preserve"> A</t>
  </si>
  <si>
    <t xml:space="preserve"> B</t>
  </si>
  <si>
    <t xml:space="preserve"> C</t>
  </si>
  <si>
    <t xml:space="preserve"> D</t>
  </si>
  <si>
    <t xml:space="preserve">Water Table Depth: </t>
  </si>
  <si>
    <t>ft</t>
  </si>
  <si>
    <t xml:space="preserve">Saturated Hydraulic Conductivity: </t>
  </si>
  <si>
    <t>in/hr</t>
  </si>
  <si>
    <t xml:space="preserve"> Field Test Performed? </t>
  </si>
  <si>
    <t xml:space="preserve"> Pipe System:</t>
  </si>
  <si>
    <t xml:space="preserve">Material: </t>
  </si>
  <si>
    <t xml:space="preserve">Shape: </t>
  </si>
  <si>
    <t xml:space="preserve">Length: </t>
  </si>
  <si>
    <t xml:space="preserve">Inv EL: </t>
  </si>
  <si>
    <t xml:space="preserve">Installed Volume: </t>
  </si>
  <si>
    <r>
      <t>ft</t>
    </r>
    <r>
      <rPr>
        <vertAlign val="superscript"/>
        <sz val="10"/>
        <color theme="1"/>
        <rFont val="Calibri"/>
        <family val="2"/>
        <scheme val="minor"/>
      </rPr>
      <t>3</t>
    </r>
  </si>
  <si>
    <t xml:space="preserve">Diameter: </t>
  </si>
  <si>
    <t>in</t>
  </si>
  <si>
    <t xml:space="preserve">Width: </t>
  </si>
  <si>
    <t xml:space="preserve">Height: </t>
  </si>
  <si>
    <t>Inspection Port(s)</t>
  </si>
  <si>
    <t xml:space="preserve"> No Inspection Port(s)</t>
  </si>
  <si>
    <t xml:space="preserve">No. Ports: </t>
  </si>
  <si>
    <t>ea</t>
  </si>
  <si>
    <t xml:space="preserve"> Manufactured System:</t>
  </si>
  <si>
    <t xml:space="preserve"> ADS</t>
  </si>
  <si>
    <t xml:space="preserve"> Contech</t>
  </si>
  <si>
    <t xml:space="preserve"> Other:</t>
  </si>
  <si>
    <t xml:space="preserve"> Chamber Specs</t>
  </si>
  <si>
    <t xml:space="preserve">Type: </t>
  </si>
  <si>
    <t xml:space="preserve">Pretreatment: </t>
  </si>
  <si>
    <t xml:space="preserve">Inlet Filters: </t>
  </si>
  <si>
    <t xml:space="preserve"> System Cross Section</t>
  </si>
  <si>
    <t>Depth</t>
  </si>
  <si>
    <t>Bottom EL</t>
  </si>
  <si>
    <t>Top EL</t>
  </si>
  <si>
    <t xml:space="preserve">Stone Base: </t>
  </si>
  <si>
    <t xml:space="preserve">Chamber Height: </t>
  </si>
  <si>
    <t xml:space="preserve">Stone Above Chamber: </t>
  </si>
  <si>
    <t xml:space="preserve">Compacted Backfill: </t>
  </si>
  <si>
    <t xml:space="preserve">Finished Grade: </t>
  </si>
  <si>
    <t xml:space="preserve"> System Layout</t>
  </si>
  <si>
    <t>No. Rows</t>
  </si>
  <si>
    <t>Row Length</t>
  </si>
  <si>
    <t>Row Volume</t>
  </si>
  <si>
    <t>Inv. EL</t>
  </si>
  <si>
    <t xml:space="preserve">Manifold Row(s): </t>
  </si>
  <si>
    <t xml:space="preserve">Isolator Row(s): </t>
  </si>
  <si>
    <t xml:space="preserve">Chamber Row(s): </t>
  </si>
  <si>
    <t>Sump Depth:</t>
  </si>
  <si>
    <t>Diameter</t>
  </si>
  <si>
    <t xml:space="preserve">Isolator Row Manhole: </t>
  </si>
  <si>
    <t xml:space="preserve"> Underdrain Pipe(s)</t>
  </si>
  <si>
    <t xml:space="preserve"> No Underdrain System</t>
  </si>
  <si>
    <t xml:space="preserve">Perforated Pipe Inv. EL: </t>
  </si>
  <si>
    <t xml:space="preserve">Outlet Pipe Inv. EL: </t>
  </si>
  <si>
    <t>Page 2 of 4</t>
  </si>
  <si>
    <t>Outlet Control Manhole</t>
  </si>
  <si>
    <t xml:space="preserve">Detail Attached: </t>
  </si>
  <si>
    <t>Length:</t>
  </si>
  <si>
    <t xml:space="preserve">Bottom EL: </t>
  </si>
  <si>
    <t>Top EL.:</t>
  </si>
  <si>
    <t>Dia./Width/Deg</t>
  </si>
  <si>
    <t>Height</t>
  </si>
  <si>
    <t xml:space="preserve">Outlet Pipe: </t>
  </si>
  <si>
    <t xml:space="preserve">WQv Orifice: </t>
  </si>
  <si>
    <t xml:space="preserve">Filter: </t>
  </si>
  <si>
    <t>Emergency Spillway</t>
  </si>
  <si>
    <t>No</t>
  </si>
  <si>
    <t>ES Tot</t>
  </si>
  <si>
    <t>Width</t>
  </si>
  <si>
    <t xml:space="preserve">Crest EL: </t>
  </si>
  <si>
    <t>Pond Top EL.:</t>
  </si>
  <si>
    <t>Length</t>
  </si>
  <si>
    <t>Outfall Location</t>
  </si>
  <si>
    <t>Latitude:</t>
  </si>
  <si>
    <t>Longitude:</t>
  </si>
  <si>
    <t>Crest</t>
  </si>
  <si>
    <t>Top</t>
  </si>
  <si>
    <t>Underground Detention Stage-Area-Storage Summary</t>
  </si>
  <si>
    <t>Lat</t>
  </si>
  <si>
    <t>Lat &amp; Long</t>
  </si>
  <si>
    <t>Elevation</t>
  </si>
  <si>
    <t>Area</t>
  </si>
  <si>
    <t>Cumulative Vol.</t>
  </si>
  <si>
    <t>Long</t>
  </si>
  <si>
    <r>
      <t>ft</t>
    </r>
    <r>
      <rPr>
        <vertAlign val="superscript"/>
        <sz val="10"/>
        <color theme="1"/>
        <rFont val="Calibri"/>
        <family val="2"/>
      </rPr>
      <t>2</t>
    </r>
  </si>
  <si>
    <r>
      <t>WQ</t>
    </r>
    <r>
      <rPr>
        <vertAlign val="subscript"/>
        <sz val="15"/>
        <color theme="1"/>
        <rFont val="Calibri"/>
        <family val="2"/>
      </rPr>
      <t>v</t>
    </r>
    <r>
      <rPr>
        <sz val="10"/>
        <color theme="1"/>
        <rFont val="Calibri"/>
        <family val="2"/>
        <scheme val="minor"/>
      </rPr>
      <t xml:space="preserve"> Required:</t>
    </r>
  </si>
  <si>
    <r>
      <t>WQ</t>
    </r>
    <r>
      <rPr>
        <vertAlign val="subscript"/>
        <sz val="15"/>
        <color theme="1"/>
        <rFont val="Calibri"/>
        <family val="2"/>
      </rPr>
      <t>v</t>
    </r>
    <r>
      <rPr>
        <sz val="10"/>
        <color theme="1"/>
        <rFont val="Calibri"/>
        <family val="2"/>
        <scheme val="minor"/>
      </rPr>
      <t xml:space="preserve"> Provided:</t>
    </r>
  </si>
  <si>
    <t>Elevation:</t>
  </si>
  <si>
    <t>WQv</t>
  </si>
  <si>
    <t>Page 3 of 4</t>
  </si>
  <si>
    <t>Emerg. Spillway</t>
  </si>
  <si>
    <t>Max Stage</t>
  </si>
  <si>
    <t>Velocity</t>
  </si>
  <si>
    <t>Total Post</t>
  </si>
  <si>
    <t>Post &lt; 0.5</t>
  </si>
  <si>
    <t>Discharge Summary</t>
  </si>
  <si>
    <r>
      <t>Pre Q
(ft</t>
    </r>
    <r>
      <rPr>
        <vertAlign val="superscript"/>
        <sz val="8"/>
        <color theme="1"/>
        <rFont val="Calibri"/>
        <family val="2"/>
      </rPr>
      <t>3</t>
    </r>
    <r>
      <rPr>
        <sz val="10"/>
        <color theme="1"/>
        <rFont val="Calibri"/>
        <family val="2"/>
        <scheme val="minor"/>
      </rPr>
      <t>/s)</t>
    </r>
  </si>
  <si>
    <r>
      <t>In Q
(ft</t>
    </r>
    <r>
      <rPr>
        <vertAlign val="superscript"/>
        <sz val="8"/>
        <color theme="1"/>
        <rFont val="Calibri"/>
        <family val="2"/>
      </rPr>
      <t>3</t>
    </r>
    <r>
      <rPr>
        <sz val="10"/>
        <color theme="1"/>
        <rFont val="Calibri"/>
        <family val="2"/>
        <scheme val="minor"/>
      </rPr>
      <t>/s)</t>
    </r>
  </si>
  <si>
    <r>
      <t>Out Q 
(ft</t>
    </r>
    <r>
      <rPr>
        <vertAlign val="superscript"/>
        <sz val="8"/>
        <color theme="1"/>
        <rFont val="Calibri"/>
        <family val="2"/>
      </rPr>
      <t>3</t>
    </r>
    <r>
      <rPr>
        <sz val="10"/>
        <color theme="1"/>
        <rFont val="Calibri"/>
        <family val="2"/>
        <scheme val="minor"/>
      </rPr>
      <t>/s)</t>
    </r>
  </si>
  <si>
    <t>Max Elev.
(ft)</t>
  </si>
  <si>
    <t>Velocity
(ft/s)</t>
  </si>
  <si>
    <r>
      <t>Total Post 
Q (ft</t>
    </r>
    <r>
      <rPr>
        <vertAlign val="superscript"/>
        <sz val="8"/>
        <color theme="1"/>
        <rFont val="Calibri"/>
        <family val="2"/>
      </rPr>
      <t>3</t>
    </r>
    <r>
      <rPr>
        <sz val="10"/>
        <color theme="1"/>
        <rFont val="Calibri"/>
        <family val="2"/>
        <scheme val="minor"/>
      </rPr>
      <t>/s)</t>
    </r>
  </si>
  <si>
    <t>Comments:</t>
  </si>
  <si>
    <t>Max Velocity</t>
  </si>
  <si>
    <t>Professional Engineer Certification</t>
  </si>
  <si>
    <t>By affixing my professional seal and signature on this form, I hereby certify that the underground detention system:</t>
  </si>
  <si>
    <t>•</t>
  </si>
  <si>
    <t>Provides the required water quality volume (WQv);</t>
  </si>
  <si>
    <t>Will not adversely impact and/or cause flooding of structures within the development and downstream of</t>
  </si>
  <si>
    <t>the development;</t>
  </si>
  <si>
    <t>Drainage areas shown in the hydrology and hydraulic (H&amp;H) calculations drain into the underground detention</t>
  </si>
  <si>
    <t>system; and,</t>
  </si>
  <si>
    <t xml:space="preserve">Post-development runoff mimics pre-development hydrology to the maximum extent practicable (MEP). </t>
  </si>
  <si>
    <t xml:space="preserve">Company: </t>
  </si>
  <si>
    <t>Seal:</t>
  </si>
  <si>
    <t xml:space="preserve">Email: </t>
  </si>
  <si>
    <t xml:space="preserve">Phone: </t>
  </si>
  <si>
    <t xml:space="preserve">Signature: </t>
  </si>
  <si>
    <t>Page 4 of 4</t>
  </si>
  <si>
    <t>Automated Review Checks</t>
  </si>
  <si>
    <t>Comments?</t>
  </si>
  <si>
    <t>Form Section</t>
  </si>
  <si>
    <t>Automated Comments</t>
  </si>
  <si>
    <t>Pre-Development:</t>
  </si>
  <si>
    <t>Post-Development:</t>
  </si>
  <si>
    <t>Emergency Spillway:</t>
  </si>
  <si>
    <t>Emergency Spillway Freeboard:</t>
  </si>
  <si>
    <t>Outfall Location:</t>
  </si>
  <si>
    <r>
      <t>WQ</t>
    </r>
    <r>
      <rPr>
        <vertAlign val="subscript"/>
        <sz val="10"/>
        <color theme="1"/>
        <rFont val="Calibri"/>
        <family val="2"/>
        <scheme val="minor"/>
      </rPr>
      <t>v</t>
    </r>
    <r>
      <rPr>
        <sz val="10"/>
        <color theme="1"/>
        <rFont val="Calibri"/>
        <family val="2"/>
        <scheme val="minor"/>
      </rPr>
      <t>:</t>
    </r>
  </si>
  <si>
    <t>Pond Discharge Summary:</t>
  </si>
  <si>
    <t>Max Stage:</t>
  </si>
  <si>
    <t>Velocity:</t>
  </si>
  <si>
    <t>Total Post Q:</t>
  </si>
  <si>
    <t>Form 3C - Underground Detention
As-Built Certification Form</t>
  </si>
  <si>
    <t xml:space="preserve"> As-built Survey</t>
  </si>
  <si>
    <t xml:space="preserve"> As-built H&amp;H Calculations</t>
  </si>
  <si>
    <t xml:space="preserve"> Photos</t>
  </si>
  <si>
    <t>The developer / owner shall retain the services of a professional land surveyor to:</t>
  </si>
  <si>
    <t>a.</t>
  </si>
  <si>
    <t>Perform a field survey of the constructed underground detention system; and,</t>
  </si>
  <si>
    <t>b.</t>
  </si>
  <si>
    <t>Develop an as-built drawing.</t>
  </si>
  <si>
    <t>As-built survey, at a minimum, shall include the following:</t>
  </si>
  <si>
    <t xml:space="preserve">Site features to include but not limited to roads, rights-of-way, property lines, driveways, buildings, </t>
  </si>
  <si>
    <t>Address:</t>
  </si>
  <si>
    <t>parking areas, fences, retaining walls, dumpster pads, etc.</t>
  </si>
  <si>
    <t>Storm sewers showing pipes, inlets, junction boxes, outlets, outlet protection, and invert elevations</t>
  </si>
  <si>
    <t>c.</t>
  </si>
  <si>
    <t>Location of the underground detention, contours, spot elevations, outlet structure, outlet pipe,</t>
  </si>
  <si>
    <t>Design</t>
  </si>
  <si>
    <t>As-Built</t>
  </si>
  <si>
    <t>emergency spillway, and outlet protection</t>
  </si>
  <si>
    <t>d.</t>
  </si>
  <si>
    <t>Detail of the outlet structure showing elevations and dimensions of multi-stage riser, orifices, weirs,</t>
  </si>
  <si>
    <t>outlet pipe, WQ filter, etc.</t>
  </si>
  <si>
    <t>e.</t>
  </si>
  <si>
    <t>Detail of emergency spillway showing elevations and dimensions</t>
  </si>
  <si>
    <t>The developer shall retain the services of a professional engineer to:</t>
  </si>
  <si>
    <t>Use the as-built survey data to complete Form 3C – Underground Detention Pond As-built</t>
  </si>
  <si>
    <t>Certification Form;</t>
  </si>
  <si>
    <t>Provide ALL required attachments:</t>
  </si>
  <si>
    <t xml:space="preserve"> As-Built Survey Drawing(s)</t>
  </si>
  <si>
    <t xml:space="preserve"> Photographs</t>
  </si>
  <si>
    <t>Photographs, at a minimum, shall include the following:</t>
  </si>
  <si>
    <t>General overview of the underground detention system</t>
  </si>
  <si>
    <t>Outlet structure showing multi-stage riser, orifices, weirs, outlet pipe, and WQ filter</t>
  </si>
  <si>
    <t>Outlet pipe discharge location and outlet protection</t>
  </si>
  <si>
    <t>Emergency spillway and discharge location</t>
  </si>
  <si>
    <t>Location where the underground detention system discharges into receiving stream, culvert, or channel</t>
  </si>
  <si>
    <t>The issuance of a Certificate of Occupancy; and/or,</t>
  </si>
  <si>
    <t>Prior to approval of the Final Plat.</t>
  </si>
  <si>
    <t>Manifold</t>
  </si>
  <si>
    <t>Isolator</t>
  </si>
  <si>
    <t>Chamber</t>
  </si>
  <si>
    <t xml:space="preserve">No. Rows: </t>
  </si>
  <si>
    <t xml:space="preserve">Row Length: </t>
  </si>
  <si>
    <t xml:space="preserve">Row Volume: </t>
  </si>
  <si>
    <t xml:space="preserve">Inv. EL: </t>
  </si>
  <si>
    <t>Material:</t>
  </si>
  <si>
    <t>Shape:</t>
  </si>
  <si>
    <t>Diameter:</t>
  </si>
  <si>
    <t>Width:</t>
  </si>
  <si>
    <t xml:space="preserve">Bottom EL.: </t>
  </si>
  <si>
    <t xml:space="preserve">Top EL.: </t>
  </si>
  <si>
    <t>Bottom EL.:</t>
  </si>
  <si>
    <t xml:space="preserve">Trash Rack: </t>
  </si>
  <si>
    <t>Trash Rack:</t>
  </si>
  <si>
    <t>Filter:</t>
  </si>
  <si>
    <t>Yes</t>
  </si>
  <si>
    <t>E. Spillway</t>
  </si>
  <si>
    <t>Crest EL.:</t>
  </si>
  <si>
    <t>Water Quality Volume (WQv)</t>
  </si>
  <si>
    <t>WQv Required:</t>
  </si>
  <si>
    <t>WQv Provided:</t>
  </si>
  <si>
    <t>Pond Stage-Area-Storage Summary</t>
  </si>
  <si>
    <r>
      <t>Pre Q
(ft</t>
    </r>
    <r>
      <rPr>
        <vertAlign val="superscript"/>
        <sz val="9"/>
        <color theme="1"/>
        <rFont val="Calibri"/>
        <family val="2"/>
      </rPr>
      <t>3</t>
    </r>
    <r>
      <rPr>
        <sz val="9"/>
        <color theme="1"/>
        <rFont val="Calibri"/>
        <family val="2"/>
        <scheme val="minor"/>
      </rPr>
      <t>/s)</t>
    </r>
  </si>
  <si>
    <r>
      <t>In Q
(ft</t>
    </r>
    <r>
      <rPr>
        <vertAlign val="superscript"/>
        <sz val="9"/>
        <color theme="1"/>
        <rFont val="Calibri"/>
        <family val="2"/>
      </rPr>
      <t>3</t>
    </r>
    <r>
      <rPr>
        <sz val="9"/>
        <color theme="1"/>
        <rFont val="Calibri"/>
        <family val="2"/>
        <scheme val="minor"/>
      </rPr>
      <t>/s)</t>
    </r>
  </si>
  <si>
    <r>
      <t>Out Q 
(ft</t>
    </r>
    <r>
      <rPr>
        <vertAlign val="superscript"/>
        <sz val="9"/>
        <color theme="1"/>
        <rFont val="Calibri"/>
        <family val="2"/>
      </rPr>
      <t>3</t>
    </r>
    <r>
      <rPr>
        <sz val="9"/>
        <color theme="1"/>
        <rFont val="Calibri"/>
        <family val="2"/>
        <scheme val="minor"/>
      </rPr>
      <t>/s)</t>
    </r>
  </si>
  <si>
    <t>Max Stage
(ft)</t>
  </si>
  <si>
    <r>
      <t>Total Post 
Q (ft</t>
    </r>
    <r>
      <rPr>
        <vertAlign val="superscript"/>
        <sz val="9"/>
        <color theme="1"/>
        <rFont val="Calibri"/>
        <family val="2"/>
      </rPr>
      <t>3</t>
    </r>
    <r>
      <rPr>
        <sz val="9"/>
        <color theme="1"/>
        <rFont val="Calibri"/>
        <family val="2"/>
        <scheme val="minor"/>
      </rPr>
      <t>/s)</t>
    </r>
  </si>
  <si>
    <t>Pre Q</t>
  </si>
  <si>
    <t>Pond In Q</t>
  </si>
  <si>
    <r>
      <t>Pond In Q
(ft</t>
    </r>
    <r>
      <rPr>
        <vertAlign val="superscript"/>
        <sz val="9"/>
        <color theme="1"/>
        <rFont val="Calibri"/>
        <family val="2"/>
      </rPr>
      <t>3</t>
    </r>
    <r>
      <rPr>
        <sz val="9"/>
        <color theme="1"/>
        <rFont val="Calibri"/>
        <family val="2"/>
        <scheme val="minor"/>
      </rPr>
      <t>/s)</t>
    </r>
  </si>
  <si>
    <r>
      <t>Pond Out 
Q (ft</t>
    </r>
    <r>
      <rPr>
        <vertAlign val="superscript"/>
        <sz val="9"/>
        <color theme="1"/>
        <rFont val="Calibri"/>
        <family val="2"/>
      </rPr>
      <t>3</t>
    </r>
    <r>
      <rPr>
        <sz val="9"/>
        <color theme="1"/>
        <rFont val="Calibri"/>
        <family val="2"/>
        <scheme val="minor"/>
      </rPr>
      <t>/s)</t>
    </r>
  </si>
  <si>
    <t>Owner's Information</t>
  </si>
  <si>
    <t>City:</t>
  </si>
  <si>
    <t xml:space="preserve">State: </t>
  </si>
  <si>
    <t xml:space="preserve">Zip Code: </t>
  </si>
  <si>
    <t>Home Owners Association (HOA) Information</t>
  </si>
  <si>
    <t xml:space="preserve"> Not Applicable</t>
  </si>
  <si>
    <t xml:space="preserve">HOA Name: </t>
  </si>
  <si>
    <t>HOA Contact:</t>
  </si>
  <si>
    <t xml:space="preserve">Title: </t>
  </si>
  <si>
    <t>By affixing my professional seal and signature on this form, I hereby certify that the underground detention system has been constructed in accordance with the approved design.  I further certify that the drainage areas shown in the approved hydrology and hydraulic (H&amp;H) calculations do in fact drain into the underground detention system and that the post-development runoff mimics pre-development hydrology to the maximum extent practicable (MEP).</t>
  </si>
  <si>
    <t>Company:</t>
  </si>
  <si>
    <t>Email:</t>
  </si>
  <si>
    <t>Phone:</t>
  </si>
  <si>
    <t>Signature:</t>
  </si>
  <si>
    <t>Discharge Summary:</t>
  </si>
  <si>
    <t>Pre Q:</t>
  </si>
  <si>
    <t>Pond In Q:</t>
  </si>
  <si>
    <r>
      <t xml:space="preserve">Form 4C - Underground Detention
</t>
    </r>
    <r>
      <rPr>
        <b/>
        <sz val="16"/>
        <color theme="1"/>
        <rFont val="Calibri"/>
        <family val="2"/>
        <scheme val="minor"/>
      </rPr>
      <t>Annual Inspection Form</t>
    </r>
  </si>
  <si>
    <t xml:space="preserve"> Maintenance Summary</t>
  </si>
  <si>
    <t>The developer/owner shall retain the services of a registered professional to:</t>
  </si>
  <si>
    <t>Inspect the underground detention system to determine:</t>
  </si>
  <si>
    <t>If the underground detention system cotinues to function as it was originally designed; and,</t>
  </si>
  <si>
    <t>Development Information:</t>
  </si>
  <si>
    <t>If any maintenance is required; or,</t>
  </si>
  <si>
    <t xml:space="preserve">Date: </t>
  </si>
  <si>
    <t>If an inspection is needed by a professional engineer.</t>
  </si>
  <si>
    <t xml:space="preserve">BMP ID: </t>
  </si>
  <si>
    <t>Complete Form 4C - Underground Detention Annual Inspection Form; and,</t>
  </si>
  <si>
    <t xml:space="preserve">Latitude: </t>
  </si>
  <si>
    <t xml:space="preserve">Contact: </t>
  </si>
  <si>
    <t xml:space="preserve">Longitude: </t>
  </si>
  <si>
    <t>Photographs</t>
  </si>
  <si>
    <t>Maintenance Summary</t>
  </si>
  <si>
    <t>Inspection Observations</t>
  </si>
  <si>
    <t>by 30 September of each year.</t>
  </si>
  <si>
    <t>NA</t>
  </si>
  <si>
    <t>If maintenance is required to ensure that the underground detention system functions as it was originally</t>
  </si>
  <si>
    <t>Isolator Row(s)</t>
  </si>
  <si>
    <t>Isolator Row Manhole(s)</t>
  </si>
  <si>
    <t>designed, the developer / owner shall submit an updated Form 4C – Underground Detention Annual</t>
  </si>
  <si>
    <t>Sediment accumulation?</t>
  </si>
  <si>
    <t>Inspection Form when all maintenance activities have been completed.</t>
  </si>
  <si>
    <t>Trash / debris accumulation?</t>
  </si>
  <si>
    <t>A registered professional shall include:</t>
  </si>
  <si>
    <t>Damaged?</t>
  </si>
  <si>
    <t>CESSWI - Certified Erosion, Sediment, and Stormwater Inspector</t>
  </si>
  <si>
    <t>Detention Chambers</t>
  </si>
  <si>
    <t>Inspection Port(s) / Manhole(s)</t>
  </si>
  <si>
    <t>CPESC - Certified Professional in Erosion and Sediment Control</t>
  </si>
  <si>
    <t>CPMSM - Certified Professional in Municipal Stormwater Management</t>
  </si>
  <si>
    <t>CPSWQ - Certified Professional in Stormwater Quality</t>
  </si>
  <si>
    <t>PE - Professional Engineer</t>
  </si>
  <si>
    <t>Outlet Control Structure</t>
  </si>
  <si>
    <t>Outlet Pipe &amp; Headwall</t>
  </si>
  <si>
    <t>QCI - Qualified Credentialed Inspector</t>
  </si>
  <si>
    <t>Underdrain Pipe(s)</t>
  </si>
  <si>
    <t>Illicit Discharge</t>
  </si>
  <si>
    <t>Flowing?</t>
  </si>
  <si>
    <t>Suspect illicit discharge present?</t>
  </si>
  <si>
    <t>Source identifed?</t>
  </si>
  <si>
    <t>Follow-up Actions</t>
  </si>
  <si>
    <t xml:space="preserve"> No follow-up actions are required</t>
  </si>
  <si>
    <t xml:space="preserve"> Deficiencies noted and maintenance required</t>
  </si>
  <si>
    <t>Page 1 of 3</t>
  </si>
  <si>
    <t>Maintenance Needed</t>
  </si>
  <si>
    <t xml:space="preserve"> Remove sediment</t>
  </si>
  <si>
    <t xml:space="preserve"> Remove trash / debris</t>
  </si>
  <si>
    <t xml:space="preserve"> Repair</t>
  </si>
  <si>
    <t>Sediment and Trash Removed</t>
  </si>
  <si>
    <t xml:space="preserve"> Notify Owner</t>
  </si>
  <si>
    <t xml:space="preserve"> Remove trash</t>
  </si>
  <si>
    <t xml:space="preserve"> bags</t>
  </si>
  <si>
    <t xml:space="preserve"> tons</t>
  </si>
  <si>
    <t xml:space="preserve"> cy</t>
  </si>
  <si>
    <t>Page 2 of 3</t>
  </si>
  <si>
    <t>Registered Professional Certification</t>
  </si>
  <si>
    <t>By affixing my signature on this form, I hereby certify that the underground detention system:</t>
  </si>
  <si>
    <t>Requires the above described maintenance in order to function as it was designed.  Upon completion of the required maintenance activities, I shall reinspect the underground detention system and provide a supplemental Annual Inspection Form.</t>
  </si>
  <si>
    <t>Requires a more detailed follow-up inspection by a professional engineer.</t>
  </si>
  <si>
    <t>Professional Registration:</t>
  </si>
  <si>
    <t>Registration Number:</t>
  </si>
  <si>
    <t>Page 3 of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</si>
</sst>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d\-mmm\-yy;@"/>
    <numFmt numFmtId="165" formatCode="0.000000"/>
    <numFmt numFmtId="166" formatCode="0."/>
    <numFmt numFmtId="167" formatCode="#,##0.000000"/>
    <numFmt numFmtId="168" formatCode="[$-409]d\ mmmm\ yyyy;@"/>
    <numFmt numFmtId="169" formatCode="[$-409]dd\ mmmm\ yyyy;@"/>
    <numFmt numFmtId="170" formatCode="[&lt;=9999999]###\-####;\(###\)\ ###\-####"/>
    <numFmt numFmtId="171" formatCode="\-0.000000"/>
  </numFmts>
  <fonts count="31">
    <font>
      <sz val="11"/>
      <color theme="1"/>
      <name val="Calibri"/>
      <family val="2"/>
      <scheme val="minor"/>
    </font>
    <font>
      <b/>
      <u/>
      <sz val="12"/>
      <color theme="1"/>
      <name val="Calibri"/>
      <family val="2"/>
      <scheme val="minor"/>
    </font>
    <font>
      <b/>
      <sz val="18"/>
      <color theme="1"/>
      <name val="Calibri"/>
      <family val="2"/>
      <scheme val="minor"/>
    </font>
    <font>
      <sz val="10"/>
      <color theme="1"/>
      <name val="Calibri"/>
      <family val="2"/>
      <scheme val="minor"/>
    </font>
    <font>
      <vertAlign val="subscript"/>
      <sz val="10"/>
      <color theme="1"/>
      <name val="Calibri"/>
      <family val="2"/>
    </font>
    <font>
      <b/>
      <sz val="10"/>
      <color theme="1"/>
      <name val="Calibri"/>
      <family val="2"/>
      <scheme val="minor"/>
    </font>
    <font>
      <vertAlign val="superscript"/>
      <sz val="10"/>
      <color theme="1"/>
      <name val="Calibri"/>
      <family val="2"/>
    </font>
    <font>
      <vertAlign val="superscript"/>
      <sz val="8"/>
      <color theme="1"/>
      <name val="Calibri"/>
      <family val="2"/>
    </font>
    <font>
      <u/>
      <sz val="10"/>
      <color theme="1"/>
      <name val="Calibri"/>
      <family val="2"/>
      <scheme val="minor"/>
    </font>
    <font>
      <b/>
      <sz val="12"/>
      <color theme="1"/>
      <name val="Calibri"/>
      <family val="2"/>
      <scheme val="minor"/>
    </font>
    <font>
      <vertAlign val="subscript"/>
      <sz val="15"/>
      <color theme="1"/>
      <name val="Calibri"/>
      <family val="2"/>
    </font>
    <font>
      <u/>
      <sz val="11"/>
      <color theme="10"/>
      <name val="Calibri"/>
      <family val="2"/>
      <scheme val="minor"/>
    </font>
    <font>
      <b/>
      <u/>
      <sz val="10"/>
      <color theme="1"/>
      <name val="Calibri"/>
      <family val="2"/>
      <scheme val="minor"/>
    </font>
    <font>
      <vertAlign val="subscript"/>
      <sz val="11"/>
      <color theme="1"/>
      <name val="Calibri"/>
      <family val="2"/>
      <scheme val="minor"/>
    </font>
    <font>
      <b/>
      <u/>
      <sz val="16"/>
      <color theme="1"/>
      <name val="Calibri"/>
      <family val="2"/>
      <scheme val="minor"/>
    </font>
    <font>
      <sz val="12"/>
      <color theme="1"/>
      <name val="Calibri"/>
      <family val="2"/>
      <scheme val="minor"/>
    </font>
    <font>
      <u/>
      <sz val="12"/>
      <color theme="1"/>
      <name val="Calibri"/>
      <family val="2"/>
      <scheme val="minor"/>
    </font>
    <font>
      <sz val="11"/>
      <color theme="1"/>
      <name val="Calibri"/>
      <family val="2"/>
    </font>
    <font>
      <sz val="9"/>
      <color theme="1"/>
      <name val="Calibri"/>
      <family val="2"/>
      <scheme val="minor"/>
    </font>
    <font>
      <vertAlign val="superscript"/>
      <sz val="9"/>
      <color theme="1"/>
      <name val="Calibri"/>
      <family val="2"/>
    </font>
    <font>
      <vertAlign val="subscript"/>
      <sz val="10"/>
      <color theme="1"/>
      <name val="Calibri"/>
      <family val="2"/>
      <scheme val="minor"/>
    </font>
    <font>
      <u/>
      <sz val="10"/>
      <color theme="10"/>
      <name val="Calibri"/>
      <family val="2"/>
      <scheme val="minor"/>
    </font>
    <font>
      <b/>
      <sz val="16"/>
      <color theme="1"/>
      <name val="Calibri"/>
      <family val="2"/>
      <scheme val="minor"/>
    </font>
    <font>
      <sz val="14"/>
      <color theme="1"/>
      <name val="Calibri"/>
      <family val="2"/>
      <scheme val="minor"/>
    </font>
    <font>
      <vertAlign val="superscript"/>
      <sz val="10"/>
      <color theme="1"/>
      <name val="Calibri"/>
      <family val="2"/>
      <scheme val="minor"/>
    </font>
    <font>
      <sz val="8"/>
      <name val="Calibri"/>
      <family val="2"/>
      <scheme val="minor"/>
    </font>
    <font>
      <sz val="10"/>
      <color theme="1"/>
      <name val="Calibri"/>
      <family val="2"/>
    </font>
    <font>
      <sz val="9"/>
      <color indexed="81"/>
      <name val="Tahoma"/>
      <family val="2"/>
    </font>
    <font>
      <b/>
      <sz val="9"/>
      <color indexed="81"/>
      <name val="Tahoma"/>
      <family val="2"/>
    </font>
    <font>
      <vertAlign val="superscript"/>
      <sz val="10.8"/>
      <color theme="1"/>
      <name val="Calibri"/>
      <family val="2"/>
    </font>
    <font>
      <b/>
      <sz val="11"/>
      <color theme="1"/>
      <name val="Calibri"/>
      <family val="2"/>
      <scheme val="minor"/>
    </font>
  </fonts>
  <fills count="9">
    <fill>
      <patternFill patternType="none"/>
    </fill>
    <fill>
      <patternFill patternType="gray125"/>
    </fill>
    <fill>
      <patternFill patternType="solid">
        <fgColor theme="7" tint="0.59996337778862885"/>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rgb="FFFFFFCC"/>
        <bgColor indexed="64"/>
      </patternFill>
    </fill>
    <fill>
      <patternFill patternType="solid">
        <fgColor theme="2" tint="-9.9948118533890809E-2"/>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2">
    <xf numFmtId="0" fontId="0" fillId="0" borderId="0"/>
    <xf numFmtId="0" fontId="11" fillId="0" borderId="0" applyNumberFormat="0" applyFill="0" applyBorder="0" applyAlignment="0" applyProtection="0"/>
  </cellStyleXfs>
  <cellXfs count="245">
    <xf numFmtId="0" fontId="0" fillId="0" borderId="0" xfId="0"/>
    <xf numFmtId="0" fontId="1"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4" fontId="3" fillId="0" borderId="0" xfId="0" applyNumberFormat="1" applyFont="1" applyAlignment="1" applyProtection="1">
      <alignment vertical="center"/>
      <protection hidden="1"/>
    </xf>
    <xf numFmtId="3"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 fillId="4" borderId="0" xfId="0" applyFont="1" applyFill="1" applyAlignment="1">
      <alignment vertical="center"/>
    </xf>
    <xf numFmtId="0" fontId="3" fillId="4" borderId="0" xfId="0" applyFont="1" applyFill="1" applyAlignment="1">
      <alignment horizontal="right" vertical="center"/>
    </xf>
    <xf numFmtId="2" fontId="3" fillId="0" borderId="0" xfId="0" applyNumberFormat="1" applyFont="1" applyAlignment="1" applyProtection="1">
      <alignment horizontal="right" vertical="center"/>
      <protection hidden="1"/>
    </xf>
    <xf numFmtId="2" fontId="3" fillId="0" borderId="0" xfId="0" applyNumberFormat="1" applyFont="1" applyAlignment="1" applyProtection="1">
      <alignment vertical="center"/>
      <protection hidden="1"/>
    </xf>
    <xf numFmtId="0" fontId="3" fillId="3" borderId="0" xfId="0" applyFont="1" applyFill="1" applyAlignment="1">
      <alignment vertical="center"/>
    </xf>
    <xf numFmtId="0" fontId="3" fillId="0" borderId="0" xfId="0" applyFont="1" applyAlignment="1">
      <alignment horizontal="left" vertical="center"/>
    </xf>
    <xf numFmtId="0" fontId="3" fillId="3" borderId="0" xfId="0" applyFont="1" applyFill="1" applyAlignment="1">
      <alignment horizontal="left" vertical="center"/>
    </xf>
    <xf numFmtId="0" fontId="3" fillId="6" borderId="0" xfId="0" applyFont="1" applyFill="1" applyAlignment="1">
      <alignment vertical="center"/>
    </xf>
    <xf numFmtId="166" fontId="15" fillId="0" borderId="0" xfId="0" applyNumberFormat="1" applyFont="1" applyAlignment="1">
      <alignment horizontal="center" vertical="center"/>
    </xf>
    <xf numFmtId="0" fontId="15" fillId="0" borderId="0" xfId="0" applyFont="1" applyAlignment="1">
      <alignment vertical="center"/>
    </xf>
    <xf numFmtId="0" fontId="15" fillId="0" borderId="1" xfId="0" applyFont="1" applyBorder="1" applyAlignment="1">
      <alignment horizontal="center" vertical="center"/>
    </xf>
    <xf numFmtId="4" fontId="15" fillId="0" borderId="1" xfId="0" applyNumberFormat="1" applyFont="1" applyBorder="1" applyAlignment="1">
      <alignment vertical="center"/>
    </xf>
    <xf numFmtId="0" fontId="16" fillId="2" borderId="1" xfId="0" applyFont="1" applyFill="1" applyBorder="1" applyAlignment="1">
      <alignment vertical="center"/>
    </xf>
    <xf numFmtId="0" fontId="15" fillId="5" borderId="1" xfId="0" applyFont="1" applyFill="1" applyBorder="1" applyAlignment="1">
      <alignment vertical="center"/>
    </xf>
    <xf numFmtId="0" fontId="9" fillId="0" borderId="0" xfId="0" applyFont="1" applyAlignment="1">
      <alignment horizontal="left" vertical="center"/>
    </xf>
    <xf numFmtId="0" fontId="3" fillId="0" borderId="13"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6" borderId="0" xfId="0" applyFont="1" applyFill="1" applyAlignment="1">
      <alignment horizontal="center" vertical="center"/>
    </xf>
    <xf numFmtId="166" fontId="3" fillId="0" borderId="0" xfId="0" applyNumberFormat="1" applyFont="1" applyAlignment="1">
      <alignment horizontal="center" vertical="center"/>
    </xf>
    <xf numFmtId="0" fontId="2" fillId="0" borderId="0" xfId="0" applyFont="1" applyAlignment="1">
      <alignment vertical="center" wrapText="1"/>
    </xf>
    <xf numFmtId="0" fontId="3" fillId="3" borderId="5" xfId="0" applyFont="1" applyFill="1" applyBorder="1" applyAlignment="1">
      <alignment vertical="center"/>
    </xf>
    <xf numFmtId="0" fontId="1" fillId="3" borderId="3"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horizontal="right" vertical="center"/>
    </xf>
    <xf numFmtId="0" fontId="3" fillId="3" borderId="8" xfId="0" applyFont="1" applyFill="1" applyBorder="1" applyAlignment="1">
      <alignment vertical="center"/>
    </xf>
    <xf numFmtId="0" fontId="3" fillId="3" borderId="13" xfId="0" applyFont="1" applyFill="1" applyBorder="1" applyAlignment="1">
      <alignment vertical="center"/>
    </xf>
    <xf numFmtId="166" fontId="0" fillId="0" borderId="0" xfId="0" applyNumberFormat="1" applyAlignment="1">
      <alignment horizontal="center" vertical="center"/>
    </xf>
    <xf numFmtId="0" fontId="0" fillId="0" borderId="0" xfId="0"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0" borderId="0" xfId="0" applyFont="1" applyAlignment="1">
      <alignment vertical="center"/>
    </xf>
    <xf numFmtId="0" fontId="17" fillId="0" borderId="0" xfId="0" applyFont="1" applyAlignment="1">
      <alignment horizontal="center" vertical="center"/>
    </xf>
    <xf numFmtId="0" fontId="3" fillId="0" borderId="11" xfId="0" applyFont="1" applyBorder="1" applyAlignment="1">
      <alignment vertical="center"/>
    </xf>
    <xf numFmtId="0" fontId="0" fillId="0" borderId="0" xfId="0" applyAlignment="1">
      <alignment wrapText="1"/>
    </xf>
    <xf numFmtId="2" fontId="3" fillId="0" borderId="0" xfId="0" applyNumberFormat="1" applyFont="1" applyAlignment="1">
      <alignment vertical="center"/>
    </xf>
    <xf numFmtId="0" fontId="3" fillId="0" borderId="0" xfId="0" applyFont="1" applyAlignment="1">
      <alignment horizontal="right"/>
    </xf>
    <xf numFmtId="0" fontId="12" fillId="0" borderId="0" xfId="0" applyFont="1" applyAlignment="1">
      <alignment vertical="center"/>
    </xf>
    <xf numFmtId="165" fontId="3" fillId="0" borderId="0" xfId="0" applyNumberFormat="1" applyFont="1" applyAlignment="1">
      <alignment vertical="center"/>
    </xf>
    <xf numFmtId="3" fontId="3" fillId="0" borderId="0" xfId="0" applyNumberFormat="1" applyFont="1" applyAlignment="1">
      <alignment vertical="center"/>
    </xf>
    <xf numFmtId="166" fontId="9" fillId="0" borderId="0" xfId="0" applyNumberFormat="1" applyFont="1" applyAlignment="1">
      <alignment horizontal="center" vertical="center"/>
    </xf>
    <xf numFmtId="4" fontId="3" fillId="0" borderId="0" xfId="0" applyNumberFormat="1" applyFont="1" applyAlignment="1">
      <alignment vertical="center"/>
    </xf>
    <xf numFmtId="0" fontId="3" fillId="0" borderId="0" xfId="0" applyFont="1" applyAlignment="1">
      <alignment horizontal="right" vertical="center" indent="1"/>
    </xf>
    <xf numFmtId="3" fontId="3" fillId="0" borderId="0" xfId="0" applyNumberFormat="1" applyFont="1" applyAlignment="1">
      <alignment horizontal="right" vertical="center"/>
    </xf>
    <xf numFmtId="0" fontId="11" fillId="0" borderId="0" xfId="1" applyBorder="1" applyAlignment="1" applyProtection="1">
      <alignment horizontal="left" vertical="center"/>
    </xf>
    <xf numFmtId="0" fontId="5" fillId="4" borderId="5" xfId="0" applyFont="1" applyFill="1" applyBorder="1" applyAlignment="1">
      <alignment vertical="center"/>
    </xf>
    <xf numFmtId="0" fontId="3" fillId="4" borderId="3"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12" fillId="4" borderId="0" xfId="0" applyFont="1" applyFill="1" applyAlignment="1">
      <alignment horizontal="right" vertical="center"/>
    </xf>
    <xf numFmtId="0" fontId="12" fillId="4" borderId="0" xfId="0" applyFont="1" applyFill="1" applyAlignment="1">
      <alignment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right" vertical="center"/>
    </xf>
    <xf numFmtId="0" fontId="3" fillId="4" borderId="10" xfId="0" applyFont="1" applyFill="1" applyBorder="1" applyAlignment="1">
      <alignment vertical="center"/>
    </xf>
    <xf numFmtId="166" fontId="14" fillId="0" borderId="0" xfId="0" applyNumberFormat="1" applyFont="1" applyAlignment="1">
      <alignment vertical="center"/>
    </xf>
    <xf numFmtId="0" fontId="3" fillId="6" borderId="0" xfId="0" applyFont="1" applyFill="1" applyAlignment="1">
      <alignment horizontal="left" vertical="center"/>
    </xf>
    <xf numFmtId="0" fontId="9" fillId="6" borderId="0" xfId="0" applyFont="1" applyFill="1" applyAlignment="1">
      <alignment horizontal="left" vertical="center"/>
    </xf>
    <xf numFmtId="0" fontId="9" fillId="6" borderId="0" xfId="0" applyFont="1" applyFill="1" applyAlignment="1">
      <alignment vertical="center"/>
    </xf>
    <xf numFmtId="0" fontId="15" fillId="0" borderId="0" xfId="0" applyFont="1" applyAlignment="1">
      <alignment vertical="center" wrapText="1"/>
    </xf>
    <xf numFmtId="0" fontId="3" fillId="3" borderId="1" xfId="0" applyFont="1" applyFill="1" applyBorder="1" applyAlignment="1">
      <alignment vertical="center"/>
    </xf>
    <xf numFmtId="0" fontId="3" fillId="0" borderId="0" xfId="0" applyFont="1" applyAlignment="1">
      <alignment vertical="top" wrapText="1"/>
    </xf>
    <xf numFmtId="0" fontId="0" fillId="0" borderId="0" xfId="0" applyAlignment="1">
      <alignment horizontal="left" wrapText="1"/>
    </xf>
    <xf numFmtId="0" fontId="1" fillId="0" borderId="0" xfId="0" applyFont="1" applyAlignment="1">
      <alignment horizontal="left" vertical="center"/>
    </xf>
    <xf numFmtId="0" fontId="15" fillId="0" borderId="13" xfId="0" applyFont="1" applyBorder="1" applyAlignment="1" applyProtection="1">
      <alignment horizontal="center" vertical="center"/>
      <protection locked="0"/>
    </xf>
    <xf numFmtId="0" fontId="5" fillId="4" borderId="3" xfId="0" applyFont="1" applyFill="1" applyBorder="1" applyAlignment="1">
      <alignment vertical="center"/>
    </xf>
    <xf numFmtId="165" fontId="3" fillId="0" borderId="0" xfId="0" applyNumberFormat="1" applyFont="1" applyAlignment="1" applyProtection="1">
      <alignment vertical="center"/>
      <protection hidden="1"/>
    </xf>
    <xf numFmtId="0" fontId="3" fillId="3" borderId="1" xfId="0" applyFont="1" applyFill="1" applyBorder="1" applyAlignment="1">
      <alignment horizontal="right" vertical="center"/>
    </xf>
    <xf numFmtId="0" fontId="1" fillId="0" borderId="12" xfId="0" applyFont="1" applyBorder="1" applyAlignment="1">
      <alignment vertical="center"/>
    </xf>
    <xf numFmtId="0" fontId="3" fillId="0" borderId="11" xfId="0" applyFont="1" applyBorder="1" applyAlignment="1">
      <alignment horizontal="right" vertical="center"/>
    </xf>
    <xf numFmtId="0" fontId="14" fillId="0" borderId="0" xfId="0" applyFont="1" applyAlignment="1">
      <alignment vertical="center"/>
    </xf>
    <xf numFmtId="0" fontId="0" fillId="0" borderId="0" xfId="0" applyAlignment="1">
      <alignment vertical="top"/>
    </xf>
    <xf numFmtId="0" fontId="3" fillId="0" borderId="3" xfId="0" applyFont="1" applyBorder="1" applyAlignment="1">
      <alignment vertical="center"/>
    </xf>
    <xf numFmtId="0" fontId="23" fillId="0" borderId="13" xfId="0" applyFont="1" applyBorder="1" applyAlignment="1" applyProtection="1">
      <alignment horizontal="center" vertical="center"/>
      <protection locked="0"/>
    </xf>
    <xf numFmtId="0" fontId="11" fillId="0" borderId="0" xfId="1" applyBorder="1" applyAlignment="1" applyProtection="1">
      <alignment vertical="center"/>
    </xf>
    <xf numFmtId="0" fontId="8" fillId="3" borderId="0" xfId="0" applyFont="1" applyFill="1" applyAlignment="1">
      <alignment vertical="center"/>
    </xf>
    <xf numFmtId="0" fontId="2" fillId="6" borderId="0" xfId="0" applyFont="1" applyFill="1" applyAlignment="1">
      <alignment vertical="center" wrapText="1"/>
    </xf>
    <xf numFmtId="0" fontId="2" fillId="0" borderId="0" xfId="0" applyFont="1" applyAlignment="1">
      <alignment vertical="center"/>
    </xf>
    <xf numFmtId="0" fontId="3" fillId="3" borderId="13" xfId="0" applyFont="1" applyFill="1" applyBorder="1" applyAlignment="1">
      <alignment horizontal="center" vertical="center"/>
    </xf>
    <xf numFmtId="0" fontId="0" fillId="0" borderId="0" xfId="0" applyAlignment="1">
      <alignment horizontal="left" vertical="center"/>
    </xf>
    <xf numFmtId="0" fontId="3" fillId="6" borderId="0" xfId="0" applyFont="1" applyFill="1" applyAlignment="1">
      <alignment horizontal="right" vertical="center"/>
    </xf>
    <xf numFmtId="0" fontId="1" fillId="6" borderId="0" xfId="0" applyFont="1" applyFill="1" applyAlignment="1">
      <alignment vertical="center"/>
    </xf>
    <xf numFmtId="0" fontId="3" fillId="8" borderId="0" xfId="0" applyFont="1" applyFill="1" applyAlignment="1">
      <alignment vertical="center"/>
    </xf>
    <xf numFmtId="1" fontId="3" fillId="0" borderId="0" xfId="0" applyNumberFormat="1" applyFont="1" applyAlignment="1">
      <alignment vertical="center"/>
    </xf>
    <xf numFmtId="166" fontId="0" fillId="0" borderId="0" xfId="0" applyNumberFormat="1" applyAlignment="1">
      <alignment horizontal="left" vertical="center"/>
    </xf>
    <xf numFmtId="0" fontId="0" fillId="0" borderId="0" xfId="0" applyAlignment="1">
      <alignment vertical="center" wrapText="1"/>
    </xf>
    <xf numFmtId="0" fontId="3" fillId="0" borderId="0" xfId="0" applyFont="1"/>
    <xf numFmtId="0" fontId="3" fillId="6" borderId="0" xfId="0" applyFont="1" applyFill="1"/>
    <xf numFmtId="1" fontId="3" fillId="6" borderId="0" xfId="0" applyNumberFormat="1" applyFont="1" applyFill="1" applyAlignment="1">
      <alignment vertical="center"/>
    </xf>
    <xf numFmtId="3" fontId="3" fillId="0" borderId="3" xfId="0" applyNumberFormat="1" applyFont="1" applyBorder="1" applyAlignment="1">
      <alignment horizontal="right" vertical="center"/>
    </xf>
    <xf numFmtId="0" fontId="5" fillId="0" borderId="0" xfId="0" applyFont="1" applyAlignment="1">
      <alignment vertical="center"/>
    </xf>
    <xf numFmtId="0" fontId="8" fillId="0" borderId="0" xfId="0" applyFont="1" applyAlignment="1">
      <alignment vertical="center"/>
    </xf>
    <xf numFmtId="0" fontId="23" fillId="3" borderId="13" xfId="0" applyFont="1" applyFill="1" applyBorder="1" applyAlignment="1">
      <alignment horizontal="center" vertical="center"/>
    </xf>
    <xf numFmtId="0" fontId="3" fillId="0" borderId="12" xfId="0" applyFont="1" applyBorder="1" applyAlignment="1">
      <alignment vertical="center"/>
    </xf>
    <xf numFmtId="166" fontId="0" fillId="0" borderId="0" xfId="0" applyNumberFormat="1" applyAlignment="1">
      <alignment horizontal="center" vertical="top"/>
    </xf>
    <xf numFmtId="0" fontId="3" fillId="0" borderId="0" xfId="0" applyFont="1" applyAlignment="1">
      <alignment vertical="top"/>
    </xf>
    <xf numFmtId="0" fontId="3" fillId="6" borderId="0" xfId="0" applyFont="1" applyFill="1" applyAlignment="1">
      <alignment vertical="top"/>
    </xf>
    <xf numFmtId="0" fontId="0" fillId="0" borderId="0" xfId="0" applyAlignment="1">
      <alignment horizontal="left" vertical="top" wrapText="1"/>
    </xf>
    <xf numFmtId="0" fontId="0" fillId="0" borderId="0" xfId="0" applyAlignment="1">
      <alignment horizontal="right" vertical="center"/>
    </xf>
    <xf numFmtId="0" fontId="3" fillId="0" borderId="1" xfId="0" applyFont="1" applyBorder="1" applyAlignment="1">
      <alignment vertical="center"/>
    </xf>
    <xf numFmtId="0" fontId="0" fillId="0" borderId="0" xfId="0" applyAlignment="1">
      <alignment horizontal="center"/>
    </xf>
    <xf numFmtId="2" fontId="0" fillId="0" borderId="0" xfId="0" applyNumberFormat="1"/>
    <xf numFmtId="2" fontId="0" fillId="0" borderId="0" xfId="0" applyNumberFormat="1" applyAlignment="1">
      <alignment vertical="center"/>
    </xf>
    <xf numFmtId="0" fontId="0" fillId="0" borderId="0" xfId="0" applyAlignment="1">
      <alignment horizontal="right"/>
    </xf>
    <xf numFmtId="0" fontId="0" fillId="7" borderId="14" xfId="0" applyFill="1" applyBorder="1"/>
    <xf numFmtId="169" fontId="0" fillId="0" borderId="0" xfId="0" quotePrefix="1" applyNumberFormat="1"/>
    <xf numFmtId="169" fontId="0" fillId="0" borderId="0" xfId="0" applyNumberFormat="1"/>
    <xf numFmtId="0" fontId="3" fillId="0" borderId="0" xfId="0" applyFont="1" applyAlignment="1">
      <alignment vertical="center" wrapText="1"/>
    </xf>
    <xf numFmtId="0" fontId="3" fillId="0" borderId="0" xfId="0" applyFont="1" applyAlignment="1">
      <alignment horizontal="left" vertical="top"/>
    </xf>
    <xf numFmtId="168" fontId="0" fillId="7" borderId="14" xfId="0" applyNumberFormat="1" applyFill="1" applyBorder="1"/>
    <xf numFmtId="166" fontId="0" fillId="0" borderId="0" xfId="0" applyNumberFormat="1" applyAlignment="1">
      <alignment vertical="top"/>
    </xf>
    <xf numFmtId="0" fontId="26" fillId="0" borderId="0" xfId="0" applyFont="1" applyAlignment="1">
      <alignment horizontal="center" vertical="center"/>
    </xf>
    <xf numFmtId="166" fontId="3" fillId="0" borderId="0" xfId="0" applyNumberFormat="1" applyFont="1" applyAlignment="1">
      <alignment vertical="top"/>
    </xf>
    <xf numFmtId="166" fontId="3" fillId="0" borderId="0" xfId="0" applyNumberFormat="1" applyFont="1" applyAlignment="1">
      <alignment horizontal="center" vertical="top"/>
    </xf>
    <xf numFmtId="0" fontId="3" fillId="6" borderId="13" xfId="0" applyFont="1" applyFill="1" applyBorder="1" applyAlignment="1">
      <alignment vertical="center"/>
    </xf>
    <xf numFmtId="0" fontId="3" fillId="6" borderId="13" xfId="0" applyFont="1" applyFill="1" applyBorder="1" applyAlignment="1">
      <alignment horizontal="center" vertical="center"/>
    </xf>
    <xf numFmtId="0" fontId="30" fillId="0" borderId="0" xfId="0" applyFont="1"/>
    <xf numFmtId="0" fontId="30" fillId="0" borderId="0" xfId="0" applyFont="1" applyAlignment="1">
      <alignment horizontal="center"/>
    </xf>
    <xf numFmtId="3" fontId="3" fillId="6" borderId="13" xfId="0" applyNumberFormat="1" applyFont="1" applyFill="1" applyBorder="1" applyAlignment="1">
      <alignment horizontal="center" vertical="center"/>
    </xf>
    <xf numFmtId="1" fontId="3" fillId="6" borderId="13" xfId="0" applyNumberFormat="1" applyFont="1" applyFill="1" applyBorder="1" applyAlignment="1">
      <alignment horizontal="center" vertical="center"/>
    </xf>
    <xf numFmtId="2" fontId="3" fillId="6" borderId="13" xfId="0" applyNumberFormat="1" applyFont="1" applyFill="1" applyBorder="1" applyAlignment="1">
      <alignment horizontal="center" vertical="center"/>
    </xf>
    <xf numFmtId="0" fontId="5" fillId="4" borderId="0" xfId="0" applyFont="1" applyFill="1" applyAlignment="1">
      <alignment horizontal="right" vertical="center"/>
    </xf>
    <xf numFmtId="0" fontId="15" fillId="0" borderId="0" xfId="0" applyFont="1" applyAlignment="1">
      <alignment horizontal="left" vertical="center" wrapText="1"/>
    </xf>
    <xf numFmtId="0" fontId="2" fillId="0" borderId="0" xfId="0" applyFont="1" applyAlignment="1">
      <alignment horizontal="right" vertical="center" wrapText="1"/>
    </xf>
    <xf numFmtId="2" fontId="3" fillId="0" borderId="0" xfId="0" applyNumberFormat="1"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6" borderId="0" xfId="0" applyFont="1" applyFill="1" applyAlignment="1">
      <alignment horizontal="center" vertical="center"/>
    </xf>
    <xf numFmtId="168" fontId="18" fillId="0" borderId="0" xfId="0" applyNumberFormat="1" applyFont="1" applyAlignment="1">
      <alignment horizontal="left" vertical="center"/>
    </xf>
    <xf numFmtId="0" fontId="3" fillId="0" borderId="2" xfId="0" applyFont="1" applyBorder="1" applyAlignment="1">
      <alignment horizontal="right" vertical="center"/>
    </xf>
    <xf numFmtId="0" fontId="8" fillId="3" borderId="1" xfId="0" applyFont="1" applyFill="1" applyBorder="1" applyAlignment="1">
      <alignment vertical="center"/>
    </xf>
    <xf numFmtId="0" fontId="18"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righ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3" fillId="0" borderId="1"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1" xfId="0" applyFont="1" applyBorder="1" applyAlignment="1" applyProtection="1">
      <alignment horizontal="left" vertical="center"/>
      <protection locked="0"/>
    </xf>
    <xf numFmtId="2" fontId="3" fillId="0" borderId="2" xfId="0" applyNumberFormat="1" applyFont="1" applyBorder="1" applyAlignment="1" applyProtection="1">
      <alignment horizontal="right" vertical="center"/>
      <protection locked="0"/>
    </xf>
    <xf numFmtId="168" fontId="18"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applyProtection="1">
      <alignment horizontal="right" vertical="center"/>
      <protection locked="0"/>
    </xf>
    <xf numFmtId="2" fontId="3" fillId="0" borderId="1" xfId="0" applyNumberFormat="1" applyFont="1" applyBorder="1" applyAlignment="1" applyProtection="1">
      <alignment horizontal="right" vertical="center"/>
      <protection locked="0"/>
    </xf>
    <xf numFmtId="1" fontId="3" fillId="0" borderId="1" xfId="0" applyNumberFormat="1" applyFont="1" applyBorder="1" applyAlignment="1" applyProtection="1">
      <alignment horizontal="right" vertical="center"/>
      <protection locked="0"/>
    </xf>
    <xf numFmtId="3" fontId="3" fillId="0" borderId="2" xfId="0" applyNumberFormat="1" applyFont="1" applyBorder="1" applyAlignment="1" applyProtection="1">
      <alignment horizontal="right" vertical="center"/>
      <protection locked="0"/>
    </xf>
    <xf numFmtId="3" fontId="3" fillId="0" borderId="2" xfId="0" applyNumberFormat="1" applyFont="1" applyBorder="1" applyAlignment="1">
      <alignment horizontal="right" vertical="center"/>
    </xf>
    <xf numFmtId="0" fontId="3" fillId="0" borderId="1" xfId="0" applyFont="1" applyBorder="1" applyAlignment="1" applyProtection="1">
      <alignment horizontal="left" vertical="center"/>
      <protection hidden="1"/>
    </xf>
    <xf numFmtId="0" fontId="3" fillId="0" borderId="3" xfId="0" applyFont="1" applyBorder="1" applyAlignment="1">
      <alignment horizontal="center" vertical="center"/>
    </xf>
    <xf numFmtId="4" fontId="3" fillId="0" borderId="2" xfId="0" applyNumberFormat="1" applyFont="1" applyBorder="1" applyAlignment="1" applyProtection="1">
      <alignment horizontal="right" vertical="center"/>
      <protection locked="0"/>
    </xf>
    <xf numFmtId="3" fontId="3" fillId="0" borderId="1" xfId="0" applyNumberFormat="1" applyFont="1" applyBorder="1" applyAlignment="1" applyProtection="1">
      <alignment horizontal="right" vertical="center"/>
      <protection locked="0"/>
    </xf>
    <xf numFmtId="4"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2" fillId="0" borderId="0" xfId="0" applyFont="1" applyAlignment="1">
      <alignment horizontal="right" vertical="center" wrapText="1"/>
    </xf>
    <xf numFmtId="1" fontId="3" fillId="0" borderId="2" xfId="0" applyNumberFormat="1" applyFont="1" applyBorder="1" applyAlignment="1" applyProtection="1">
      <alignment horizontal="right" vertical="center"/>
      <protection locked="0"/>
    </xf>
    <xf numFmtId="0" fontId="0" fillId="0" borderId="0" xfId="0" applyAlignment="1">
      <alignment horizontal="left" vertical="center" wrapText="1"/>
    </xf>
    <xf numFmtId="4" fontId="3" fillId="0" borderId="1" xfId="0" applyNumberFormat="1" applyFont="1" applyBorder="1" applyAlignment="1" applyProtection="1">
      <alignment horizontal="right" vertical="center"/>
      <protection hidden="1"/>
    </xf>
    <xf numFmtId="3" fontId="3" fillId="0" borderId="2" xfId="0" applyNumberFormat="1" applyFont="1" applyBorder="1" applyAlignment="1" applyProtection="1">
      <alignment horizontal="right" vertical="center"/>
      <protection hidden="1"/>
    </xf>
    <xf numFmtId="4" fontId="3" fillId="0" borderId="4" xfId="0" applyNumberFormat="1" applyFont="1" applyBorder="1" applyAlignment="1" applyProtection="1">
      <alignment horizontal="right" vertical="center"/>
      <protection locked="0"/>
    </xf>
    <xf numFmtId="0" fontId="3" fillId="8" borderId="0" xfId="0" applyFont="1" applyFill="1" applyAlignment="1">
      <alignment horizontal="center" vertical="center"/>
    </xf>
    <xf numFmtId="0" fontId="3" fillId="6" borderId="0" xfId="0" applyFont="1" applyFill="1" applyAlignment="1">
      <alignment horizontal="center" vertical="center"/>
    </xf>
    <xf numFmtId="0" fontId="3" fillId="0" borderId="2" xfId="0" applyFont="1" applyBorder="1" applyAlignment="1" applyProtection="1">
      <alignment horizontal="left" vertical="center"/>
      <protection locked="0"/>
    </xf>
    <xf numFmtId="164"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2" fontId="3" fillId="0" borderId="0" xfId="0" applyNumberFormat="1" applyFont="1" applyAlignment="1">
      <alignment horizontal="right" vertical="center"/>
    </xf>
    <xf numFmtId="165" fontId="3" fillId="0" borderId="1" xfId="0" applyNumberFormat="1" applyFont="1" applyBorder="1" applyAlignment="1" applyProtection="1">
      <alignment horizontal="right" vertical="center"/>
      <protection locked="0"/>
    </xf>
    <xf numFmtId="171" fontId="3" fillId="0" borderId="1" xfId="0" applyNumberFormat="1" applyFont="1" applyBorder="1" applyAlignment="1" applyProtection="1">
      <alignment horizontal="right" vertical="center"/>
      <protection locked="0"/>
    </xf>
    <xf numFmtId="0" fontId="3" fillId="0" borderId="0" xfId="0" applyFont="1" applyAlignment="1">
      <alignment horizontal="center" vertical="center" wrapText="1"/>
    </xf>
    <xf numFmtId="170" fontId="3" fillId="0" borderId="2" xfId="0" applyNumberFormat="1" applyFont="1" applyBorder="1" applyAlignment="1" applyProtection="1">
      <alignment horizontal="left" vertical="center"/>
      <protection locked="0"/>
    </xf>
    <xf numFmtId="0" fontId="3" fillId="0" borderId="5"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21" fillId="0" borderId="2" xfId="1" applyFont="1" applyBorder="1" applyAlignment="1" applyProtection="1">
      <alignment horizontal="left" vertical="center"/>
      <protection locked="0"/>
    </xf>
    <xf numFmtId="164" fontId="3" fillId="0" borderId="2" xfId="0" applyNumberFormat="1" applyFont="1" applyBorder="1" applyAlignment="1" applyProtection="1">
      <alignment horizontal="center" vertical="center"/>
      <protection locked="0"/>
    </xf>
    <xf numFmtId="2"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pplyProtection="1">
      <alignment horizontal="right" vertical="center"/>
      <protection locked="0"/>
    </xf>
    <xf numFmtId="0" fontId="3" fillId="0" borderId="0" xfId="0" applyFont="1" applyAlignment="1">
      <alignment horizontal="right" vertical="center"/>
    </xf>
    <xf numFmtId="2" fontId="3" fillId="0" borderId="2" xfId="0" applyNumberFormat="1" applyFont="1" applyBorder="1" applyAlignment="1" applyProtection="1">
      <alignment horizontal="right" vertical="center"/>
      <protection hidden="1"/>
    </xf>
    <xf numFmtId="4" fontId="3" fillId="0" borderId="2" xfId="0" applyNumberFormat="1" applyFont="1" applyBorder="1" applyAlignment="1">
      <alignment horizontal="right" vertical="center"/>
    </xf>
    <xf numFmtId="0" fontId="18" fillId="0" borderId="0" xfId="0" applyFont="1" applyAlignment="1">
      <alignment horizontal="center" vertical="center" wrapText="1"/>
    </xf>
    <xf numFmtId="164" fontId="3" fillId="0" borderId="2" xfId="0" applyNumberFormat="1" applyFont="1" applyBorder="1" applyAlignment="1" applyProtection="1">
      <alignment horizontal="center" vertical="center"/>
      <protection hidden="1"/>
    </xf>
    <xf numFmtId="3" fontId="3" fillId="0" borderId="1" xfId="0" applyNumberFormat="1" applyFont="1" applyBorder="1" applyAlignment="1">
      <alignment horizontal="right" vertical="center"/>
    </xf>
    <xf numFmtId="1" fontId="3" fillId="0" borderId="1" xfId="0" applyNumberFormat="1" applyFont="1" applyBorder="1" applyAlignment="1">
      <alignment horizontal="right" vertical="center"/>
    </xf>
    <xf numFmtId="1" fontId="3" fillId="0" borderId="2" xfId="0" applyNumberFormat="1" applyFont="1" applyBorder="1" applyAlignment="1">
      <alignment horizontal="right" vertical="center"/>
    </xf>
    <xf numFmtId="0" fontId="3" fillId="0" borderId="2" xfId="0" applyFont="1" applyBorder="1" applyAlignment="1">
      <alignment horizontal="right" vertical="center"/>
    </xf>
    <xf numFmtId="2" fontId="3" fillId="0" borderId="2" xfId="0" applyNumberFormat="1" applyFont="1" applyBorder="1" applyAlignment="1">
      <alignment horizontal="right" vertical="center"/>
    </xf>
    <xf numFmtId="171" fontId="3" fillId="0" borderId="2" xfId="0" applyNumberFormat="1" applyFont="1" applyBorder="1" applyAlignment="1" applyProtection="1">
      <alignment horizontal="right" vertical="center"/>
      <protection locked="0"/>
    </xf>
    <xf numFmtId="0" fontId="3" fillId="0" borderId="2" xfId="0" applyFont="1" applyBorder="1" applyAlignment="1">
      <alignment horizontal="left" vertical="center"/>
    </xf>
    <xf numFmtId="2" fontId="3" fillId="0" borderId="1" xfId="0" applyNumberFormat="1" applyFont="1" applyBorder="1" applyAlignment="1" applyProtection="1">
      <alignment horizontal="right" vertical="center"/>
      <protection hidden="1"/>
    </xf>
    <xf numFmtId="4" fontId="3" fillId="0" borderId="1" xfId="0" applyNumberFormat="1" applyFont="1" applyBorder="1" applyAlignment="1">
      <alignment horizontal="right" vertical="center"/>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1" fillId="0" borderId="2" xfId="1" applyBorder="1" applyAlignment="1" applyProtection="1">
      <alignment horizontal="left" vertical="center"/>
      <protection locked="0"/>
    </xf>
    <xf numFmtId="0" fontId="3" fillId="0" borderId="0" xfId="0" applyFont="1" applyAlignment="1">
      <alignment horizontal="left" vertical="top" wrapText="1"/>
    </xf>
    <xf numFmtId="170" fontId="3" fillId="0" borderId="2" xfId="0" applyNumberFormat="1" applyFont="1" applyBorder="1" applyAlignment="1" applyProtection="1">
      <alignment horizontal="center" vertical="center"/>
      <protection locked="0"/>
    </xf>
    <xf numFmtId="0" fontId="9" fillId="4" borderId="0" xfId="0" applyFont="1" applyFill="1" applyAlignment="1">
      <alignment horizontal="left" vertical="center"/>
    </xf>
    <xf numFmtId="170" fontId="3" fillId="0" borderId="1" xfId="0" applyNumberFormat="1" applyFont="1" applyBorder="1" applyAlignment="1" applyProtection="1">
      <alignment horizontal="center" vertical="center"/>
      <protection locked="0"/>
    </xf>
    <xf numFmtId="0" fontId="14" fillId="0" borderId="0" xfId="0" applyFont="1" applyAlignment="1">
      <alignment horizontal="left" vertical="center"/>
    </xf>
    <xf numFmtId="0" fontId="8" fillId="3" borderId="1" xfId="0" applyFont="1" applyFill="1" applyBorder="1" applyAlignment="1">
      <alignment vertical="center"/>
    </xf>
    <xf numFmtId="0" fontId="9" fillId="3" borderId="0" xfId="0" applyFont="1" applyFill="1" applyAlignment="1">
      <alignment horizontal="left" vertical="center"/>
    </xf>
    <xf numFmtId="0" fontId="3" fillId="0" borderId="2" xfId="0" applyFont="1" applyBorder="1" applyAlignment="1" applyProtection="1">
      <alignment horizontal="left" vertical="center"/>
      <protection hidden="1"/>
    </xf>
    <xf numFmtId="3" fontId="3" fillId="0" borderId="1" xfId="0" applyNumberFormat="1" applyFont="1" applyBorder="1" applyAlignment="1" applyProtection="1">
      <alignment horizontal="right" vertical="center"/>
      <protection hidden="1"/>
    </xf>
    <xf numFmtId="165" fontId="3" fillId="0" borderId="1" xfId="0" applyNumberFormat="1" applyFont="1" applyBorder="1" applyAlignment="1" applyProtection="1">
      <alignment horizontal="right" vertical="center"/>
      <protection hidden="1"/>
    </xf>
    <xf numFmtId="165" fontId="3" fillId="0" borderId="2" xfId="0" applyNumberFormat="1" applyFont="1" applyBorder="1" applyAlignment="1" applyProtection="1">
      <alignment horizontal="right" vertical="center"/>
      <protection hidden="1"/>
    </xf>
    <xf numFmtId="0" fontId="0" fillId="0" borderId="2" xfId="0" applyBorder="1" applyAlignment="1" applyProtection="1">
      <alignment horizontal="left" vertical="center"/>
      <protection locked="0"/>
    </xf>
    <xf numFmtId="167" fontId="0" fillId="0" borderId="2" xfId="0" applyNumberFormat="1" applyBorder="1" applyAlignment="1" applyProtection="1">
      <alignment horizontal="right" vertical="center"/>
      <protection locked="0"/>
    </xf>
    <xf numFmtId="0" fontId="3" fillId="3" borderId="1" xfId="0" applyFont="1" applyFill="1" applyBorder="1" applyAlignment="1">
      <alignment horizontal="left" vertical="center"/>
    </xf>
    <xf numFmtId="14" fontId="3" fillId="3" borderId="1" xfId="0" applyNumberFormat="1" applyFont="1" applyFill="1" applyBorder="1" applyAlignment="1">
      <alignment horizontal="center"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1" fontId="0" fillId="0" borderId="2" xfId="0" applyNumberFormat="1" applyBorder="1" applyAlignment="1" applyProtection="1">
      <alignment horizontal="right" vertical="center"/>
      <protection locked="0"/>
    </xf>
    <xf numFmtId="170" fontId="0" fillId="0" borderId="1" xfId="0" applyNumberFormat="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170" fontId="0" fillId="0" borderId="2" xfId="0" applyNumberFormat="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cellXfs>
  <cellStyles count="2">
    <cellStyle name="Hyperlink" xfId="1" builtinId="8"/>
    <cellStyle name="Normal" xfId="0" builtinId="0"/>
  </cellStyles>
  <dxfs count="25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130071</xdr:colOff>
      <xdr:row>33</xdr:row>
      <xdr:rowOff>16684</xdr:rowOff>
    </xdr:from>
    <xdr:to>
      <xdr:col>2</xdr:col>
      <xdr:colOff>968906</xdr:colOff>
      <xdr:row>33</xdr:row>
      <xdr:rowOff>740780</xdr:rowOff>
    </xdr:to>
    <xdr:pic>
      <xdr:nvPicPr>
        <xdr:cNvPr id="8" name="Picture 7">
          <a:extLst>
            <a:ext uri="{FF2B5EF4-FFF2-40B4-BE49-F238E27FC236}">
              <a16:creationId xmlns:a16="http://schemas.microsoft.com/office/drawing/2014/main" id="{70F152F3-C505-469E-8B69-356CA57DA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257512" y="10079566"/>
          <a:ext cx="842645" cy="727906"/>
        </a:xfrm>
        <a:prstGeom prst="rect">
          <a:avLst/>
        </a:prstGeom>
        <a:noFill/>
        <a:ln>
          <a:noFill/>
        </a:ln>
      </xdr:spPr>
    </xdr:pic>
    <xdr:clientData/>
  </xdr:twoCellAnchor>
  <xdr:twoCellAnchor editAs="oneCell">
    <xdr:from>
      <xdr:col>2</xdr:col>
      <xdr:colOff>127285</xdr:colOff>
      <xdr:row>32</xdr:row>
      <xdr:rowOff>28271</xdr:rowOff>
    </xdr:from>
    <xdr:to>
      <xdr:col>2</xdr:col>
      <xdr:colOff>935004</xdr:colOff>
      <xdr:row>32</xdr:row>
      <xdr:rowOff>744551</xdr:rowOff>
    </xdr:to>
    <xdr:pic>
      <xdr:nvPicPr>
        <xdr:cNvPr id="10" name="Picture 9">
          <a:extLst>
            <a:ext uri="{FF2B5EF4-FFF2-40B4-BE49-F238E27FC236}">
              <a16:creationId xmlns:a16="http://schemas.microsoft.com/office/drawing/2014/main" id="{3B4983CD-53DB-4379-A322-9D8F6469C4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709685" y="9583751"/>
          <a:ext cx="803909" cy="718185"/>
        </a:xfrm>
        <a:prstGeom prst="rect">
          <a:avLst/>
        </a:prstGeom>
        <a:noFill/>
        <a:ln>
          <a:noFill/>
        </a:ln>
      </xdr:spPr>
    </xdr:pic>
    <xdr:clientData/>
  </xdr:twoCellAnchor>
  <xdr:twoCellAnchor editAs="oneCell">
    <xdr:from>
      <xdr:col>2</xdr:col>
      <xdr:colOff>191277</xdr:colOff>
      <xdr:row>29</xdr:row>
      <xdr:rowOff>20804</xdr:rowOff>
    </xdr:from>
    <xdr:to>
      <xdr:col>2</xdr:col>
      <xdr:colOff>915177</xdr:colOff>
      <xdr:row>29</xdr:row>
      <xdr:rowOff>741862</xdr:rowOff>
    </xdr:to>
    <xdr:pic>
      <xdr:nvPicPr>
        <xdr:cNvPr id="11" name="Picture 10">
          <a:extLst>
            <a:ext uri="{FF2B5EF4-FFF2-40B4-BE49-F238E27FC236}">
              <a16:creationId xmlns:a16="http://schemas.microsoft.com/office/drawing/2014/main" id="{4077AC5B-34F3-43BA-82B7-2D9CB4555C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73677" y="7168364"/>
          <a:ext cx="723900" cy="724868"/>
        </a:xfrm>
        <a:prstGeom prst="rect">
          <a:avLst/>
        </a:prstGeom>
        <a:ln>
          <a:noFill/>
        </a:ln>
      </xdr:spPr>
    </xdr:pic>
    <xdr:clientData/>
  </xdr:twoCellAnchor>
  <xdr:twoCellAnchor editAs="oneCell">
    <xdr:from>
      <xdr:col>2</xdr:col>
      <xdr:colOff>110756</xdr:colOff>
      <xdr:row>31</xdr:row>
      <xdr:rowOff>14173</xdr:rowOff>
    </xdr:from>
    <xdr:to>
      <xdr:col>2</xdr:col>
      <xdr:colOff>933414</xdr:colOff>
      <xdr:row>31</xdr:row>
      <xdr:rowOff>726643</xdr:rowOff>
    </xdr:to>
    <xdr:pic>
      <xdr:nvPicPr>
        <xdr:cNvPr id="12" name="Picture 11">
          <a:extLst>
            <a:ext uri="{FF2B5EF4-FFF2-40B4-BE49-F238E27FC236}">
              <a16:creationId xmlns:a16="http://schemas.microsoft.com/office/drawing/2014/main" id="{9D7129C9-39DC-4BC2-84EF-13FA6D3AAC6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238197" y="8553055"/>
          <a:ext cx="835993" cy="712470"/>
        </a:xfrm>
        <a:prstGeom prst="rect">
          <a:avLst/>
        </a:prstGeom>
        <a:noFill/>
        <a:ln>
          <a:noFill/>
        </a:ln>
      </xdr:spPr>
    </xdr:pic>
    <xdr:clientData/>
  </xdr:twoCellAnchor>
  <xdr:twoCellAnchor editAs="oneCell">
    <xdr:from>
      <xdr:col>2</xdr:col>
      <xdr:colOff>188084</xdr:colOff>
      <xdr:row>30</xdr:row>
      <xdr:rowOff>15598</xdr:rowOff>
    </xdr:from>
    <xdr:to>
      <xdr:col>2</xdr:col>
      <xdr:colOff>899153</xdr:colOff>
      <xdr:row>30</xdr:row>
      <xdr:rowOff>741403</xdr:rowOff>
    </xdr:to>
    <xdr:pic>
      <xdr:nvPicPr>
        <xdr:cNvPr id="13" name="Picture 12" descr="Logo&#10;&#10;Description automatically generated">
          <a:extLst>
            <a:ext uri="{FF2B5EF4-FFF2-40B4-BE49-F238E27FC236}">
              <a16:creationId xmlns:a16="http://schemas.microsoft.com/office/drawing/2014/main" id="{D5373D23-8748-4E41-9ABE-424021CC218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15525" y="7792480"/>
          <a:ext cx="707259" cy="73533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0</xdr:colOff>
          <xdr:row>28</xdr:row>
          <xdr:rowOff>173579</xdr:rowOff>
        </xdr:from>
        <xdr:to>
          <xdr:col>5</xdr:col>
          <xdr:colOff>0</xdr:colOff>
          <xdr:row>29</xdr:row>
          <xdr:rowOff>741269</xdr:rowOff>
        </xdr:to>
        <xdr:pic>
          <xdr:nvPicPr>
            <xdr:cNvPr id="14" name="Picture 13">
              <a:extLst>
                <a:ext uri="{FF2B5EF4-FFF2-40B4-BE49-F238E27FC236}">
                  <a16:creationId xmlns:a16="http://schemas.microsoft.com/office/drawing/2014/main" id="{B95C23DE-C582-7E08-C634-C78D831C316B}"/>
                </a:ext>
              </a:extLst>
            </xdr:cNvPr>
            <xdr:cNvPicPr>
              <a:picLocks noChangeAspect="1" noChangeArrowheads="1"/>
              <a:extLst>
                <a:ext uri="{84589F7E-364E-4C9E-8A38-B11213B215E9}">
                  <a14:cameraTool cellRange="Logo" spid="_x0000_s1209"/>
                </a:ext>
              </a:extLst>
            </xdr:cNvPicPr>
          </xdr:nvPicPr>
          <xdr:blipFill>
            <a:blip xmlns:r="http://schemas.openxmlformats.org/officeDocument/2006/relationships" r:embed="rId6"/>
            <a:srcRect/>
            <a:stretch>
              <a:fillRect/>
            </a:stretch>
          </xdr:blipFill>
          <xdr:spPr bwMode="auto">
            <a:xfrm>
              <a:off x="3086100" y="5288504"/>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32</xdr:col>
      <xdr:colOff>55880</xdr:colOff>
      <xdr:row>57</xdr:row>
      <xdr:rowOff>91440</xdr:rowOff>
    </xdr:from>
    <xdr:ext cx="712568" cy="259080"/>
    <xdr:pic>
      <xdr:nvPicPr>
        <xdr:cNvPr id="4" name="Picture 3">
          <a:extLst>
            <a:ext uri="{FF2B5EF4-FFF2-40B4-BE49-F238E27FC236}">
              <a16:creationId xmlns:a16="http://schemas.microsoft.com/office/drawing/2014/main" id="{1C5ACB0A-84DC-4EC6-A890-BADCA8A587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9015" y="9124950"/>
          <a:ext cx="712568" cy="259080"/>
        </a:xfrm>
        <a:prstGeom prst="rect">
          <a:avLst/>
        </a:prstGeom>
      </xdr:spPr>
    </xdr:pic>
    <xdr:clientData/>
  </xdr:oneCellAnchor>
  <xdr:oneCellAnchor>
    <xdr:from>
      <xdr:col>32</xdr:col>
      <xdr:colOff>55880</xdr:colOff>
      <xdr:row>108</xdr:row>
      <xdr:rowOff>91440</xdr:rowOff>
    </xdr:from>
    <xdr:ext cx="712568" cy="259080"/>
    <xdr:pic>
      <xdr:nvPicPr>
        <xdr:cNvPr id="7" name="Picture 6">
          <a:extLst>
            <a:ext uri="{FF2B5EF4-FFF2-40B4-BE49-F238E27FC236}">
              <a16:creationId xmlns:a16="http://schemas.microsoft.com/office/drawing/2014/main" id="{AA3794DE-35E5-4176-BE76-E69E125569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2040" y="9235440"/>
          <a:ext cx="712568" cy="259080"/>
        </a:xfrm>
        <a:prstGeom prst="rect">
          <a:avLst/>
        </a:prstGeom>
      </xdr:spPr>
    </xdr:pic>
    <xdr:clientData/>
  </xdr:oneCellAnchor>
  <xdr:oneCellAnchor>
    <xdr:from>
      <xdr:col>32</xdr:col>
      <xdr:colOff>55880</xdr:colOff>
      <xdr:row>156</xdr:row>
      <xdr:rowOff>91440</xdr:rowOff>
    </xdr:from>
    <xdr:ext cx="712568" cy="259080"/>
    <xdr:pic>
      <xdr:nvPicPr>
        <xdr:cNvPr id="8" name="Picture 7">
          <a:extLst>
            <a:ext uri="{FF2B5EF4-FFF2-40B4-BE49-F238E27FC236}">
              <a16:creationId xmlns:a16="http://schemas.microsoft.com/office/drawing/2014/main" id="{EFBDF929-A5B5-4959-8424-793D04C56A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2040" y="18145760"/>
          <a:ext cx="712568" cy="259080"/>
        </a:xfrm>
        <a:prstGeom prst="rect">
          <a:avLst/>
        </a:prstGeom>
      </xdr:spPr>
    </xdr:pic>
    <xdr:clientData/>
  </xdr:oneCellAnchor>
  <xdr:oneCellAnchor>
    <xdr:from>
      <xdr:col>32</xdr:col>
      <xdr:colOff>34290</xdr:colOff>
      <xdr:row>199</xdr:row>
      <xdr:rowOff>95250</xdr:rowOff>
    </xdr:from>
    <xdr:ext cx="712568" cy="259080"/>
    <xdr:pic>
      <xdr:nvPicPr>
        <xdr:cNvPr id="9" name="Picture 8">
          <a:extLst>
            <a:ext uri="{FF2B5EF4-FFF2-40B4-BE49-F238E27FC236}">
              <a16:creationId xmlns:a16="http://schemas.microsoft.com/office/drawing/2014/main" id="{3CDA7D7D-448A-4DC6-8931-81A23BA348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6790" y="3444240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178435</xdr:colOff>
          <xdr:row>3</xdr:row>
          <xdr:rowOff>180975</xdr:rowOff>
        </xdr:to>
        <xdr:pic>
          <xdr:nvPicPr>
            <xdr:cNvPr id="10" name="Picture 9">
              <a:extLst>
                <a:ext uri="{FF2B5EF4-FFF2-40B4-BE49-F238E27FC236}">
                  <a16:creationId xmlns:a16="http://schemas.microsoft.com/office/drawing/2014/main" id="{B1B9D839-1279-8B78-7FAB-14002F067704}"/>
                </a:ext>
              </a:extLst>
            </xdr:cNvPr>
            <xdr:cNvPicPr>
              <a:picLocks noChangeAspect="1" noChangeArrowheads="1"/>
              <a:extLst>
                <a:ext uri="{84589F7E-364E-4C9E-8A38-B11213B215E9}">
                  <a14:cameraTool cellRange="Logo" spid="_x0000_s2397"/>
                </a:ext>
              </a:extLst>
            </xdr:cNvPicPr>
          </xdr:nvPicPr>
          <xdr:blipFill>
            <a:blip xmlns:r="http://schemas.openxmlformats.org/officeDocument/2006/relationships" r:embed="rId2"/>
            <a:srcRect/>
            <a:stretch>
              <a:fillRect/>
            </a:stretch>
          </xdr:blipFill>
          <xdr:spPr bwMode="auto">
            <a:xfrm>
              <a:off x="0" y="0"/>
              <a:ext cx="108204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0</xdr:row>
          <xdr:rowOff>0</xdr:rowOff>
        </xdr:from>
        <xdr:to>
          <xdr:col>47</xdr:col>
          <xdr:colOff>59690</xdr:colOff>
          <xdr:row>4</xdr:row>
          <xdr:rowOff>0</xdr:rowOff>
        </xdr:to>
        <xdr:pic>
          <xdr:nvPicPr>
            <xdr:cNvPr id="13" name="Picture 12">
              <a:extLst>
                <a:ext uri="{FF2B5EF4-FFF2-40B4-BE49-F238E27FC236}">
                  <a16:creationId xmlns:a16="http://schemas.microsoft.com/office/drawing/2014/main" id="{1F31ED7B-A5E7-96EA-4629-BAEAE044542C}"/>
                </a:ext>
              </a:extLst>
            </xdr:cNvPr>
            <xdr:cNvPicPr>
              <a:picLocks noChangeAspect="1" noChangeArrowheads="1"/>
              <a:extLst>
                <a:ext uri="{84589F7E-364E-4C9E-8A38-B11213B215E9}">
                  <a14:cameraTool cellRange="Logo" spid="_x0000_s2398"/>
                </a:ext>
              </a:extLst>
            </xdr:cNvPicPr>
          </xdr:nvPicPr>
          <xdr:blipFill>
            <a:blip xmlns:r="http://schemas.openxmlformats.org/officeDocument/2006/relationships" r:embed="rId2"/>
            <a:srcRect/>
            <a:stretch>
              <a:fillRect/>
            </a:stretch>
          </xdr:blipFill>
          <xdr:spPr bwMode="auto">
            <a:xfrm>
              <a:off x="711835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33</xdr:col>
      <xdr:colOff>142240</xdr:colOff>
      <xdr:row>58</xdr:row>
      <xdr:rowOff>91440</xdr:rowOff>
    </xdr:from>
    <xdr:ext cx="712568" cy="259080"/>
    <xdr:pic>
      <xdr:nvPicPr>
        <xdr:cNvPr id="8" name="Picture 7">
          <a:extLst>
            <a:ext uri="{FF2B5EF4-FFF2-40B4-BE49-F238E27FC236}">
              <a16:creationId xmlns:a16="http://schemas.microsoft.com/office/drawing/2014/main" id="{9EA62522-6F19-45BB-B3E9-A32EB4346E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2510" y="9067800"/>
          <a:ext cx="712568" cy="259080"/>
        </a:xfrm>
        <a:prstGeom prst="rect">
          <a:avLst/>
        </a:prstGeom>
      </xdr:spPr>
    </xdr:pic>
    <xdr:clientData/>
  </xdr:oneCellAnchor>
  <xdr:oneCellAnchor>
    <xdr:from>
      <xdr:col>33</xdr:col>
      <xdr:colOff>142240</xdr:colOff>
      <xdr:row>112</xdr:row>
      <xdr:rowOff>91440</xdr:rowOff>
    </xdr:from>
    <xdr:ext cx="712568" cy="259080"/>
    <xdr:pic>
      <xdr:nvPicPr>
        <xdr:cNvPr id="9" name="Picture 8">
          <a:extLst>
            <a:ext uri="{FF2B5EF4-FFF2-40B4-BE49-F238E27FC236}">
              <a16:creationId xmlns:a16="http://schemas.microsoft.com/office/drawing/2014/main" id="{D0688AEA-74D5-46DA-ADE8-A01331D07C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280" y="9235440"/>
          <a:ext cx="712568" cy="259080"/>
        </a:xfrm>
        <a:prstGeom prst="rect">
          <a:avLst/>
        </a:prstGeom>
      </xdr:spPr>
    </xdr:pic>
    <xdr:clientData/>
  </xdr:oneCellAnchor>
  <xdr:oneCellAnchor>
    <xdr:from>
      <xdr:col>33</xdr:col>
      <xdr:colOff>142240</xdr:colOff>
      <xdr:row>158</xdr:row>
      <xdr:rowOff>91440</xdr:rowOff>
    </xdr:from>
    <xdr:ext cx="712568" cy="259080"/>
    <xdr:pic>
      <xdr:nvPicPr>
        <xdr:cNvPr id="10" name="Picture 9">
          <a:extLst>
            <a:ext uri="{FF2B5EF4-FFF2-40B4-BE49-F238E27FC236}">
              <a16:creationId xmlns:a16="http://schemas.microsoft.com/office/drawing/2014/main" id="{CE67DC1B-DF1A-4E26-8C0B-4731D87588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280" y="18003520"/>
          <a:ext cx="712568" cy="259080"/>
        </a:xfrm>
        <a:prstGeom prst="rect">
          <a:avLst/>
        </a:prstGeom>
      </xdr:spPr>
    </xdr:pic>
    <xdr:clientData/>
  </xdr:oneCellAnchor>
  <xdr:oneCellAnchor>
    <xdr:from>
      <xdr:col>33</xdr:col>
      <xdr:colOff>142240</xdr:colOff>
      <xdr:row>203</xdr:row>
      <xdr:rowOff>91440</xdr:rowOff>
    </xdr:from>
    <xdr:ext cx="712568" cy="259080"/>
    <xdr:pic>
      <xdr:nvPicPr>
        <xdr:cNvPr id="11" name="Picture 10">
          <a:extLst>
            <a:ext uri="{FF2B5EF4-FFF2-40B4-BE49-F238E27FC236}">
              <a16:creationId xmlns:a16="http://schemas.microsoft.com/office/drawing/2014/main" id="{47E936E0-CA83-4092-8530-EE76ED0C41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280" y="1800352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172720</xdr:colOff>
          <xdr:row>4</xdr:row>
          <xdr:rowOff>0</xdr:rowOff>
        </xdr:to>
        <xdr:pic>
          <xdr:nvPicPr>
            <xdr:cNvPr id="14" name="Picture 13">
              <a:extLst>
                <a:ext uri="{FF2B5EF4-FFF2-40B4-BE49-F238E27FC236}">
                  <a16:creationId xmlns:a16="http://schemas.microsoft.com/office/drawing/2014/main" id="{74DB6ADB-A789-34D3-9A9D-2E2D2E478E8C}"/>
                </a:ext>
              </a:extLst>
            </xdr:cNvPr>
            <xdr:cNvPicPr>
              <a:picLocks noChangeAspect="1" noChangeArrowheads="1"/>
              <a:extLst>
                <a:ext uri="{84589F7E-364E-4C9E-8A38-B11213B215E9}">
                  <a14:cameraTool cellRange="Logo" spid="_x0000_s3404"/>
                </a:ext>
              </a:extLst>
            </xdr:cNvPicPr>
          </xdr:nvPicPr>
          <xdr:blipFill>
            <a:blip xmlns:r="http://schemas.openxmlformats.org/officeDocument/2006/relationships" r:embed="rId2"/>
            <a:srcRect/>
            <a:stretch>
              <a:fillRect/>
            </a:stretch>
          </xdr:blipFill>
          <xdr:spPr bwMode="auto">
            <a:xfrm>
              <a:off x="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0</xdr:row>
          <xdr:rowOff>0</xdr:rowOff>
        </xdr:from>
        <xdr:to>
          <xdr:col>49</xdr:col>
          <xdr:colOff>133350</xdr:colOff>
          <xdr:row>4</xdr:row>
          <xdr:rowOff>0</xdr:rowOff>
        </xdr:to>
        <xdr:pic>
          <xdr:nvPicPr>
            <xdr:cNvPr id="16" name="Picture 15">
              <a:extLst>
                <a:ext uri="{FF2B5EF4-FFF2-40B4-BE49-F238E27FC236}">
                  <a16:creationId xmlns:a16="http://schemas.microsoft.com/office/drawing/2014/main" id="{BBF5BA17-857B-88A1-E203-0B6C4FE0F079}"/>
                </a:ext>
              </a:extLst>
            </xdr:cNvPr>
            <xdr:cNvPicPr>
              <a:picLocks noChangeAspect="1" noChangeArrowheads="1"/>
              <a:extLst>
                <a:ext uri="{84589F7E-364E-4C9E-8A38-B11213B215E9}">
                  <a14:cameraTool cellRange="Logo" spid="_x0000_s3405"/>
                </a:ext>
              </a:extLst>
            </xdr:cNvPicPr>
          </xdr:nvPicPr>
          <xdr:blipFill>
            <a:blip xmlns:r="http://schemas.openxmlformats.org/officeDocument/2006/relationships" r:embed="rId2"/>
            <a:srcRect/>
            <a:stretch>
              <a:fillRect/>
            </a:stretch>
          </xdr:blipFill>
          <xdr:spPr bwMode="auto">
            <a:xfrm>
              <a:off x="729615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32</xdr:col>
      <xdr:colOff>45720</xdr:colOff>
      <xdr:row>63</xdr:row>
      <xdr:rowOff>66040</xdr:rowOff>
    </xdr:from>
    <xdr:ext cx="712568" cy="259080"/>
    <xdr:pic>
      <xdr:nvPicPr>
        <xdr:cNvPr id="2" name="Picture 1">
          <a:extLst>
            <a:ext uri="{FF2B5EF4-FFF2-40B4-BE49-F238E27FC236}">
              <a16:creationId xmlns:a16="http://schemas.microsoft.com/office/drawing/2014/main" id="{4C1CAE7C-6E30-44DF-82CC-2264645E0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950" y="8731885"/>
          <a:ext cx="712568" cy="259080"/>
        </a:xfrm>
        <a:prstGeom prst="rect">
          <a:avLst/>
        </a:prstGeom>
      </xdr:spPr>
    </xdr:pic>
    <xdr:clientData/>
  </xdr:oneCellAnchor>
  <xdr:oneCellAnchor>
    <xdr:from>
      <xdr:col>32</xdr:col>
      <xdr:colOff>45720</xdr:colOff>
      <xdr:row>115</xdr:row>
      <xdr:rowOff>66040</xdr:rowOff>
    </xdr:from>
    <xdr:ext cx="712568" cy="259080"/>
    <xdr:pic>
      <xdr:nvPicPr>
        <xdr:cNvPr id="3" name="Picture 2">
          <a:extLst>
            <a:ext uri="{FF2B5EF4-FFF2-40B4-BE49-F238E27FC236}">
              <a16:creationId xmlns:a16="http://schemas.microsoft.com/office/drawing/2014/main" id="{46735806-07EA-4E01-81A6-6A7F467277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950" y="17151985"/>
          <a:ext cx="712568" cy="259080"/>
        </a:xfrm>
        <a:prstGeom prst="rect">
          <a:avLst/>
        </a:prstGeom>
      </xdr:spPr>
    </xdr:pic>
    <xdr:clientData/>
  </xdr:oneCellAnchor>
  <xdr:oneCellAnchor>
    <xdr:from>
      <xdr:col>32</xdr:col>
      <xdr:colOff>45720</xdr:colOff>
      <xdr:row>140</xdr:row>
      <xdr:rowOff>66040</xdr:rowOff>
    </xdr:from>
    <xdr:ext cx="712568" cy="259080"/>
    <xdr:pic>
      <xdr:nvPicPr>
        <xdr:cNvPr id="4" name="Picture 3">
          <a:extLst>
            <a:ext uri="{FF2B5EF4-FFF2-40B4-BE49-F238E27FC236}">
              <a16:creationId xmlns:a16="http://schemas.microsoft.com/office/drawing/2014/main" id="{71429D62-C1D2-4A1C-9089-BD33C1ECA9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950" y="2138108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15875</xdr:colOff>
          <xdr:row>4</xdr:row>
          <xdr:rowOff>0</xdr:rowOff>
        </xdr:to>
        <xdr:pic>
          <xdr:nvPicPr>
            <xdr:cNvPr id="5" name="Picture 4">
              <a:extLst>
                <a:ext uri="{FF2B5EF4-FFF2-40B4-BE49-F238E27FC236}">
                  <a16:creationId xmlns:a16="http://schemas.microsoft.com/office/drawing/2014/main" id="{8FB611D1-ECEB-4AB7-88EB-E0CCF4A55593}"/>
                </a:ext>
              </a:extLst>
            </xdr:cNvPr>
            <xdr:cNvPicPr>
              <a:picLocks noChangeAspect="1" noChangeArrowheads="1"/>
              <a:extLst>
                <a:ext uri="{84589F7E-364E-4C9E-8A38-B11213B215E9}">
                  <a14:cameraTool cellRange="Logo" spid="_x0000_s6178"/>
                </a:ext>
              </a:extLst>
            </xdr:cNvPicPr>
          </xdr:nvPicPr>
          <xdr:blipFill>
            <a:blip xmlns:r="http://schemas.openxmlformats.org/officeDocument/2006/relationships" r:embed="rId2"/>
            <a:srcRect/>
            <a:stretch>
              <a:fillRect/>
            </a:stretch>
          </xdr:blipFill>
          <xdr:spPr bwMode="auto">
            <a:xfrm>
              <a:off x="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0</xdr:row>
          <xdr:rowOff>0</xdr:rowOff>
        </xdr:from>
        <xdr:to>
          <xdr:col>45</xdr:col>
          <xdr:colOff>133350</xdr:colOff>
          <xdr:row>4</xdr:row>
          <xdr:rowOff>0</xdr:rowOff>
        </xdr:to>
        <xdr:pic>
          <xdr:nvPicPr>
            <xdr:cNvPr id="6" name="Picture 5">
              <a:extLst>
                <a:ext uri="{FF2B5EF4-FFF2-40B4-BE49-F238E27FC236}">
                  <a16:creationId xmlns:a16="http://schemas.microsoft.com/office/drawing/2014/main" id="{D03BA9F5-6273-47C8-9430-DDD1E9A80CAE}"/>
                </a:ext>
              </a:extLst>
            </xdr:cNvPr>
            <xdr:cNvPicPr>
              <a:picLocks noChangeAspect="1" noChangeArrowheads="1"/>
              <a:extLst>
                <a:ext uri="{84589F7E-364E-4C9E-8A38-B11213B215E9}">
                  <a14:cameraTool cellRange="Logo" spid="_x0000_s6179"/>
                </a:ext>
              </a:extLst>
            </xdr:cNvPicPr>
          </xdr:nvPicPr>
          <xdr:blipFill>
            <a:blip xmlns:r="http://schemas.openxmlformats.org/officeDocument/2006/relationships" r:embed="rId2"/>
            <a:srcRect/>
            <a:stretch>
              <a:fillRect/>
            </a:stretch>
          </xdr:blipFill>
          <xdr:spPr bwMode="auto">
            <a:xfrm>
              <a:off x="723900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50EFB0-EACE-4F2E-965F-30EBADAB0D63}" name="Material" displayName="Material" ref="A1:A10" totalsRowShown="0">
  <autoFilter ref="A1:A10" xr:uid="{4350EFB0-EACE-4F2E-965F-30EBADAB0D63}"/>
  <sortState xmlns:xlrd2="http://schemas.microsoft.com/office/spreadsheetml/2017/richdata2" ref="A2:A10">
    <sortCondition ref="A2:A10"/>
  </sortState>
  <tableColumns count="1">
    <tableColumn id="1" xr3:uid="{20635FEE-B87A-4613-8116-D42DBA41BC7B}" name="Materi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39741E-8EC4-48CA-B62A-CDE619601AF9}" name="Table4" displayName="Table4" ref="C1:C8" totalsRowShown="0">
  <autoFilter ref="C1:C8" xr:uid="{6939741E-8EC4-48CA-B62A-CDE619601AF9}"/>
  <tableColumns count="1">
    <tableColumn id="1" xr3:uid="{FCA45FDF-4BF6-485F-9343-A0FC0251070A}" name="Sha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97A227-8DCB-4BDE-A6B8-65F88654921D}" name="Table2" displayName="Table2" ref="E1:E5" totalsRowShown="0">
  <autoFilter ref="E1:E5" xr:uid="{2397A227-8DCB-4BDE-A6B8-65F88654921D}"/>
  <tableColumns count="1">
    <tableColumn id="1" xr3:uid="{027BD434-05A1-4059-97D8-98CB878E91EF}" name="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C10C78-AF29-47BA-9C97-B74BAA8C7E1E}" name="Table6" displayName="Table6" ref="G1:G13" totalsRowShown="0">
  <autoFilter ref="G1:G13" xr:uid="{88C10C78-AF29-47BA-9C97-B74BAA8C7E1E}"/>
  <tableColumns count="1">
    <tableColumn id="1" xr3:uid="{C70FD3B5-6EE9-47D3-96F9-BC5D876984C6}" name="Design Respons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10A5AC-163F-416B-8D9E-476ACCD6A291}" name="Table10" displayName="Table10" ref="G19:H26" totalsRowShown="0" headerRowDxfId="249" dataDxfId="248">
  <autoFilter ref="G19:H26" xr:uid="{0010A5AC-163F-416B-8D9E-476ACCD6A291}"/>
  <tableColumns count="2">
    <tableColumn id="1" xr3:uid="{E6A4716B-1675-4687-855A-3AA87AF1647B}" name="Registration" dataDxfId="247"/>
    <tableColumn id="2" xr3:uid="{74FF2FAF-6F64-4085-9DED-3E76365F0E9F}" name="Acronym" dataDxfId="24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CB43-2341-4A92-ACD7-244D3FF85EAC}">
  <sheetPr codeName="Sheet3">
    <tabColor rgb="FFFF0000"/>
  </sheetPr>
  <dimension ref="A1:N34"/>
  <sheetViews>
    <sheetView showGridLines="0" zoomScaleNormal="100" workbookViewId="0">
      <selection activeCell="L2" sqref="L2"/>
    </sheetView>
  </sheetViews>
  <sheetFormatPr defaultRowHeight="14.45"/>
  <cols>
    <col min="1" max="1" width="20.7109375" customWidth="1"/>
    <col min="2" max="2" width="3.7109375" customWidth="1"/>
    <col min="3" max="3" width="15.7109375" customWidth="1"/>
    <col min="4" max="4" width="4.5703125" bestFit="1" customWidth="1"/>
    <col min="5" max="5" width="15.7109375" customWidth="1"/>
    <col min="6" max="6" width="3.7109375" customWidth="1"/>
    <col min="7" max="7" width="72.7109375" bestFit="1" customWidth="1"/>
    <col min="8" max="14" width="15.7109375" customWidth="1"/>
  </cols>
  <sheetData>
    <row r="1" spans="1:14">
      <c r="A1" t="s">
        <v>0</v>
      </c>
      <c r="C1" t="s">
        <v>1</v>
      </c>
      <c r="E1" t="s">
        <v>2</v>
      </c>
      <c r="G1" t="s">
        <v>3</v>
      </c>
      <c r="I1" s="125" t="s">
        <v>4</v>
      </c>
      <c r="J1" s="126" t="s">
        <v>5</v>
      </c>
      <c r="K1" s="126" t="s">
        <v>6</v>
      </c>
      <c r="L1" s="126" t="s">
        <v>7</v>
      </c>
      <c r="M1" s="126" t="s">
        <v>8</v>
      </c>
      <c r="N1" s="126" t="s">
        <v>9</v>
      </c>
    </row>
    <row r="2" spans="1:14">
      <c r="A2" t="s">
        <v>10</v>
      </c>
      <c r="C2" t="s">
        <v>11</v>
      </c>
      <c r="E2" t="s">
        <v>12</v>
      </c>
      <c r="G2" t="s">
        <v>13</v>
      </c>
      <c r="I2" s="107" t="s">
        <v>14</v>
      </c>
      <c r="J2" s="110">
        <v>1.1000000000000001</v>
      </c>
      <c r="K2" s="110">
        <v>1.1000000000000001</v>
      </c>
      <c r="L2" s="110">
        <v>1.2</v>
      </c>
      <c r="M2" s="110">
        <v>1.1000000000000001</v>
      </c>
      <c r="N2" s="111">
        <v>1.1000000000000001</v>
      </c>
    </row>
    <row r="3" spans="1:14">
      <c r="A3" t="s">
        <v>15</v>
      </c>
      <c r="C3" t="s">
        <v>16</v>
      </c>
      <c r="E3" t="s">
        <v>17</v>
      </c>
      <c r="G3" t="s">
        <v>18</v>
      </c>
      <c r="I3" s="107" t="s">
        <v>19</v>
      </c>
      <c r="J3" s="110">
        <v>4.1100000000000003</v>
      </c>
      <c r="K3" s="110">
        <v>4.1399999999999997</v>
      </c>
      <c r="L3" s="110">
        <v>5.7</v>
      </c>
      <c r="M3" s="110">
        <v>4.24</v>
      </c>
      <c r="N3" s="111">
        <v>4.21</v>
      </c>
    </row>
    <row r="4" spans="1:14">
      <c r="A4" t="s">
        <v>20</v>
      </c>
      <c r="C4" t="s">
        <v>21</v>
      </c>
      <c r="E4" t="s">
        <v>22</v>
      </c>
      <c r="G4" t="s">
        <v>23</v>
      </c>
      <c r="I4" s="107" t="s">
        <v>24</v>
      </c>
      <c r="J4" s="110">
        <v>5.01</v>
      </c>
      <c r="K4" s="110">
        <v>5.0599999999999996</v>
      </c>
      <c r="L4" s="110">
        <v>7.21</v>
      </c>
      <c r="M4" s="110">
        <v>5.3</v>
      </c>
      <c r="N4" s="111">
        <v>5.24</v>
      </c>
    </row>
    <row r="5" spans="1:14">
      <c r="A5" t="s">
        <v>25</v>
      </c>
      <c r="C5" t="s">
        <v>26</v>
      </c>
      <c r="E5" t="s">
        <v>27</v>
      </c>
      <c r="G5" t="s">
        <v>28</v>
      </c>
      <c r="I5" s="107" t="s">
        <v>29</v>
      </c>
      <c r="J5" s="110">
        <v>5.87</v>
      </c>
      <c r="K5" s="110">
        <v>5.91</v>
      </c>
      <c r="L5" s="110">
        <v>8.6300000000000008</v>
      </c>
      <c r="M5" s="110">
        <v>6.24</v>
      </c>
      <c r="N5" s="111">
        <v>6.17</v>
      </c>
    </row>
    <row r="6" spans="1:14">
      <c r="A6" t="s">
        <v>30</v>
      </c>
      <c r="C6" t="s">
        <v>31</v>
      </c>
      <c r="G6" t="str">
        <f>"Velocity &gt; "&amp;C25&amp;" ft/s"</f>
        <v>Velocity &gt; 5 ft/s</v>
      </c>
      <c r="I6" s="107" t="s">
        <v>32</v>
      </c>
      <c r="J6" s="110">
        <v>7.21</v>
      </c>
      <c r="K6" s="110">
        <v>7.26</v>
      </c>
      <c r="L6" s="110">
        <v>10.8</v>
      </c>
      <c r="M6" s="110">
        <v>7.64</v>
      </c>
      <c r="N6" s="111">
        <v>7.55</v>
      </c>
    </row>
    <row r="7" spans="1:14">
      <c r="A7" t="s">
        <v>33</v>
      </c>
      <c r="C7" t="s">
        <v>34</v>
      </c>
      <c r="G7" t="s">
        <v>35</v>
      </c>
      <c r="I7" s="107" t="s">
        <v>36</v>
      </c>
      <c r="J7" s="110">
        <v>9.65</v>
      </c>
      <c r="K7" s="110">
        <v>9.83</v>
      </c>
      <c r="L7" s="110">
        <v>14.8</v>
      </c>
      <c r="M7" s="110">
        <v>10</v>
      </c>
      <c r="N7" s="111">
        <v>9.93</v>
      </c>
    </row>
    <row r="8" spans="1:14">
      <c r="A8" t="s">
        <v>37</v>
      </c>
      <c r="C8" t="s">
        <v>37</v>
      </c>
      <c r="G8" t="s">
        <v>38</v>
      </c>
      <c r="I8" s="107" t="s">
        <v>39</v>
      </c>
      <c r="J8" s="114" t="s">
        <v>40</v>
      </c>
      <c r="K8" s="114" t="s">
        <v>41</v>
      </c>
      <c r="L8" s="114" t="s">
        <v>42</v>
      </c>
      <c r="M8" s="114" t="s">
        <v>42</v>
      </c>
      <c r="N8" s="114" t="s">
        <v>43</v>
      </c>
    </row>
    <row r="9" spans="1:14" ht="15.6">
      <c r="A9" t="s">
        <v>44</v>
      </c>
      <c r="G9" t="s">
        <v>45</v>
      </c>
      <c r="I9" s="107" t="s">
        <v>46</v>
      </c>
      <c r="J9" t="s">
        <v>47</v>
      </c>
      <c r="K9" t="s">
        <v>48</v>
      </c>
      <c r="L9" t="s">
        <v>47</v>
      </c>
      <c r="M9" t="s">
        <v>47</v>
      </c>
      <c r="N9" t="s">
        <v>47</v>
      </c>
    </row>
    <row r="10" spans="1:14">
      <c r="A10" t="s">
        <v>49</v>
      </c>
      <c r="G10" t="s">
        <v>50</v>
      </c>
      <c r="I10" s="107" t="s">
        <v>51</v>
      </c>
      <c r="J10" t="s">
        <v>52</v>
      </c>
      <c r="K10" t="s">
        <v>53</v>
      </c>
      <c r="L10" t="s">
        <v>53</v>
      </c>
      <c r="M10" t="s">
        <v>53</v>
      </c>
      <c r="N10" t="s">
        <v>53</v>
      </c>
    </row>
    <row r="11" spans="1:14" ht="16.149999999999999">
      <c r="G11" t="s">
        <v>54</v>
      </c>
      <c r="I11" s="107" t="s">
        <v>55</v>
      </c>
      <c r="L11" t="s">
        <v>56</v>
      </c>
    </row>
    <row r="12" spans="1:14">
      <c r="G12" t="str">
        <f>C24&amp;" has not been provided"</f>
        <v>Engineering or Building No. has not been provided</v>
      </c>
      <c r="I12" s="107" t="s">
        <v>57</v>
      </c>
      <c r="J12">
        <v>6</v>
      </c>
      <c r="K12">
        <v>6</v>
      </c>
      <c r="L12">
        <v>5</v>
      </c>
      <c r="M12">
        <v>6</v>
      </c>
      <c r="N12">
        <v>6</v>
      </c>
    </row>
    <row r="13" spans="1:14">
      <c r="B13" s="107" t="s">
        <v>58</v>
      </c>
      <c r="C13" s="118">
        <v>45031</v>
      </c>
      <c r="G13" t="s">
        <v>59</v>
      </c>
    </row>
    <row r="14" spans="1:14">
      <c r="B14" s="112" t="s">
        <v>60</v>
      </c>
      <c r="C14" s="113" t="s">
        <v>7</v>
      </c>
      <c r="L14" s="111"/>
      <c r="M14" s="110"/>
    </row>
    <row r="15" spans="1:14">
      <c r="B15" s="107" t="s">
        <v>14</v>
      </c>
      <c r="C15" s="110">
        <f>HLOOKUP($C$14,$J$1:$N$12,2)</f>
        <v>1.2</v>
      </c>
      <c r="D15" s="109" t="str">
        <f>TEXT(C15,"0.00")</f>
        <v>1.20</v>
      </c>
    </row>
    <row r="16" spans="1:14">
      <c r="B16" s="107" t="s">
        <v>19</v>
      </c>
      <c r="C16" s="110">
        <f>HLOOKUP($C$14,$J$1:$N$12,3)</f>
        <v>5.7</v>
      </c>
    </row>
    <row r="17" spans="2:8">
      <c r="B17" s="107" t="s">
        <v>24</v>
      </c>
      <c r="C17" s="110">
        <f>HLOOKUP($C$14,$J$1:$N$12,4)</f>
        <v>7.21</v>
      </c>
      <c r="D17" s="110"/>
    </row>
    <row r="18" spans="2:8">
      <c r="B18" s="107" t="s">
        <v>29</v>
      </c>
      <c r="C18" s="110">
        <f>HLOOKUP($C$14,$J$1:$N$12,5)</f>
        <v>8.6300000000000008</v>
      </c>
    </row>
    <row r="19" spans="2:8">
      <c r="B19" s="107" t="s">
        <v>32</v>
      </c>
      <c r="C19" s="110">
        <f>HLOOKUP($C$14,$J$1:$N$12,6)</f>
        <v>10.8</v>
      </c>
      <c r="G19" t="s">
        <v>61</v>
      </c>
      <c r="H19" t="s">
        <v>62</v>
      </c>
    </row>
    <row r="20" spans="2:8">
      <c r="B20" s="107" t="s">
        <v>36</v>
      </c>
      <c r="C20" s="110">
        <f>HLOOKUP($C$14,$J$1:$N$12,7)</f>
        <v>14.8</v>
      </c>
    </row>
    <row r="21" spans="2:8">
      <c r="B21" s="107" t="s">
        <v>39</v>
      </c>
      <c r="C21" s="115" t="str">
        <f>HLOOKUP($C$14,$J$1:$N$12,8)</f>
        <v>1 October 2015</v>
      </c>
      <c r="G21" t="s">
        <v>63</v>
      </c>
      <c r="H21" t="s">
        <v>64</v>
      </c>
    </row>
    <row r="22" spans="2:8">
      <c r="B22" s="107" t="s">
        <v>65</v>
      </c>
      <c r="C22" s="115" t="str">
        <f>HLOOKUP($C$14,$J$1:$N$12,9)</f>
        <v>City</v>
      </c>
      <c r="G22" t="s">
        <v>66</v>
      </c>
      <c r="H22" t="s">
        <v>67</v>
      </c>
    </row>
    <row r="23" spans="2:8">
      <c r="B23" s="107" t="s">
        <v>51</v>
      </c>
      <c r="C23" s="115" t="str">
        <f>HLOOKUP($C$14,$J$1:$N$12,10)</f>
        <v xml:space="preserve"> O&amp;M Agreement</v>
      </c>
      <c r="G23" t="s">
        <v>68</v>
      </c>
      <c r="H23" t="s">
        <v>69</v>
      </c>
    </row>
    <row r="24" spans="2:8">
      <c r="B24" s="107" t="s">
        <v>55</v>
      </c>
      <c r="C24" s="110" t="str">
        <f>HLOOKUP($C$14,$J$1:$N$12,11)</f>
        <v>Engineering or Building No.</v>
      </c>
      <c r="G24" t="s">
        <v>70</v>
      </c>
      <c r="H24" t="s">
        <v>71</v>
      </c>
    </row>
    <row r="25" spans="2:8">
      <c r="B25" s="107" t="s">
        <v>57</v>
      </c>
      <c r="C25" s="110">
        <f>HLOOKUP($C$14,$J$1:$N$12,12)</f>
        <v>5</v>
      </c>
      <c r="G25" t="s">
        <v>72</v>
      </c>
      <c r="H25" t="s">
        <v>73</v>
      </c>
    </row>
    <row r="26" spans="2:8">
      <c r="G26" t="s">
        <v>74</v>
      </c>
      <c r="H26" t="s">
        <v>75</v>
      </c>
    </row>
    <row r="29" spans="2:8">
      <c r="E29" s="125" t="s">
        <v>76</v>
      </c>
    </row>
    <row r="30" spans="2:8" ht="60" customHeight="1">
      <c r="B30" s="107" t="s">
        <v>5</v>
      </c>
    </row>
    <row r="31" spans="2:8" ht="60" customHeight="1">
      <c r="B31" s="107" t="s">
        <v>6</v>
      </c>
    </row>
    <row r="32" spans="2:8" ht="60" customHeight="1">
      <c r="B32" s="107" t="s">
        <v>7</v>
      </c>
    </row>
    <row r="33" spans="2:2" ht="60" customHeight="1">
      <c r="B33" s="107" t="s">
        <v>8</v>
      </c>
    </row>
    <row r="34" spans="2:2" ht="60" customHeight="1">
      <c r="B34" s="107" t="s">
        <v>9</v>
      </c>
    </row>
  </sheetData>
  <dataValidations count="1">
    <dataValidation type="list" allowBlank="1" showInputMessage="1" showErrorMessage="1" sqref="C14" xr:uid="{7F313BDA-AE88-459D-97D1-FCBB8B4F7AB6}">
      <formula1>$J$1:$N$1</formula1>
    </dataValidation>
  </dataValidations>
  <pageMargins left="0.7" right="0.7" top="0.75" bottom="0.75" header="0.3" footer="0.3"/>
  <pageSetup orientation="portrait" horizontalDpi="1200" verticalDpi="1200" r:id="rId1"/>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2442E-5BDD-4EB7-ACA3-35258981D945}">
  <sheetPr codeName="Sheet4">
    <tabColor theme="2" tint="-0.499984740745262"/>
    <pageSetUpPr fitToPage="1"/>
  </sheetPr>
  <dimension ref="A1:T57"/>
  <sheetViews>
    <sheetView showGridLines="0" showRowColHeaders="0" tabSelected="1" zoomScale="130" zoomScaleNormal="130" workbookViewId="0">
      <selection activeCell="C4" sqref="C4:Q5"/>
    </sheetView>
  </sheetViews>
  <sheetFormatPr defaultColWidth="0" defaultRowHeight="0" customHeight="1" zeroHeight="1"/>
  <cols>
    <col min="1" max="1" width="2.7109375" style="16" customWidth="1"/>
    <col min="2" max="2" width="5.7109375" style="15" customWidth="1"/>
    <col min="3" max="8" width="2.7109375" style="16" customWidth="1"/>
    <col min="9" max="17" width="8.85546875" style="16" customWidth="1"/>
    <col min="18" max="20" width="0" style="16" hidden="1" customWidth="1"/>
    <col min="21" max="16384" width="8.85546875" style="16" hidden="1"/>
  </cols>
  <sheetData>
    <row r="1" spans="2:17" ht="19.899999999999999" customHeight="1"/>
    <row r="2" spans="2:17" ht="19.899999999999999" customHeight="1">
      <c r="B2" s="64" t="s">
        <v>77</v>
      </c>
    </row>
    <row r="3" spans="2:17" ht="4.9000000000000004" customHeight="1">
      <c r="B3" s="64"/>
    </row>
    <row r="4" spans="2:17" ht="19.899999999999999" customHeight="1">
      <c r="B4" s="15">
        <v>1</v>
      </c>
      <c r="C4" s="143" t="s">
        <v>78</v>
      </c>
      <c r="D4" s="143"/>
      <c r="E4" s="143"/>
      <c r="F4" s="143"/>
      <c r="G4" s="143"/>
      <c r="H4" s="143"/>
      <c r="I4" s="143"/>
      <c r="J4" s="143"/>
      <c r="K4" s="143"/>
      <c r="L4" s="143"/>
      <c r="M4" s="143"/>
      <c r="N4" s="143"/>
      <c r="O4" s="143"/>
      <c r="P4" s="143"/>
      <c r="Q4" s="143"/>
    </row>
    <row r="5" spans="2:17" ht="19.899999999999999" customHeight="1">
      <c r="C5" s="143"/>
      <c r="D5" s="143"/>
      <c r="E5" s="143"/>
      <c r="F5" s="143"/>
      <c r="G5" s="143"/>
      <c r="H5" s="143"/>
      <c r="I5" s="143"/>
      <c r="J5" s="143"/>
      <c r="K5" s="143"/>
      <c r="L5" s="143"/>
      <c r="M5" s="143"/>
      <c r="N5" s="143"/>
      <c r="O5" s="143"/>
      <c r="P5" s="143"/>
      <c r="Q5" s="143"/>
    </row>
    <row r="6" spans="2:17" ht="19.899999999999999" customHeight="1">
      <c r="B6" s="15">
        <f>B4+1</f>
        <v>2</v>
      </c>
      <c r="C6" s="16" t="s">
        <v>79</v>
      </c>
    </row>
    <row r="7" spans="2:17" ht="19.899999999999999" customHeight="1">
      <c r="C7" s="17"/>
      <c r="D7" s="17"/>
      <c r="E7" s="17"/>
      <c r="F7" s="17"/>
      <c r="I7" s="16" t="s">
        <v>80</v>
      </c>
    </row>
    <row r="8" spans="2:17" ht="10.15" customHeight="1"/>
    <row r="9" spans="2:17" ht="15" customHeight="1">
      <c r="C9" s="18"/>
      <c r="D9" s="18"/>
      <c r="E9" s="18"/>
      <c r="F9" s="18"/>
      <c r="I9" s="144" t="s">
        <v>81</v>
      </c>
      <c r="J9" s="144"/>
      <c r="K9" s="144"/>
      <c r="L9" s="144"/>
      <c r="M9" s="144"/>
      <c r="N9" s="144"/>
      <c r="O9" s="144"/>
      <c r="P9" s="144"/>
      <c r="Q9" s="144"/>
    </row>
    <row r="10" spans="2:17" ht="15" customHeight="1">
      <c r="I10" s="144"/>
      <c r="J10" s="144"/>
      <c r="K10" s="144"/>
      <c r="L10" s="144"/>
      <c r="M10" s="144"/>
      <c r="N10" s="144"/>
      <c r="O10" s="144"/>
      <c r="P10" s="144"/>
      <c r="Q10" s="144"/>
    </row>
    <row r="11" spans="2:17" ht="10.15" customHeight="1">
      <c r="I11" s="131"/>
      <c r="J11" s="131"/>
      <c r="K11" s="131"/>
      <c r="L11" s="131"/>
      <c r="M11" s="131"/>
      <c r="N11" s="131"/>
      <c r="O11" s="131"/>
      <c r="P11" s="131"/>
      <c r="Q11" s="131"/>
    </row>
    <row r="12" spans="2:17" ht="15" customHeight="1">
      <c r="F12" s="22"/>
      <c r="I12" s="144" t="s">
        <v>82</v>
      </c>
      <c r="J12" s="144"/>
      <c r="K12" s="144"/>
      <c r="L12" s="144"/>
      <c r="M12" s="144"/>
      <c r="N12" s="144"/>
      <c r="O12" s="144"/>
      <c r="P12" s="144"/>
      <c r="Q12" s="144"/>
    </row>
    <row r="13" spans="2:17" ht="15" customHeight="1">
      <c r="I13" s="144"/>
      <c r="J13" s="144"/>
      <c r="K13" s="144"/>
      <c r="L13" s="144"/>
      <c r="M13" s="144"/>
      <c r="N13" s="144"/>
      <c r="O13" s="144"/>
      <c r="P13" s="144"/>
      <c r="Q13" s="144"/>
    </row>
    <row r="14" spans="2:17" ht="15" customHeight="1">
      <c r="I14" s="144"/>
      <c r="J14" s="144"/>
      <c r="K14" s="144"/>
      <c r="L14" s="144"/>
      <c r="M14" s="144"/>
      <c r="N14" s="144"/>
      <c r="O14" s="144"/>
      <c r="P14" s="144"/>
      <c r="Q14" s="144"/>
    </row>
    <row r="15" spans="2:17" ht="15" customHeight="1">
      <c r="I15" s="144"/>
      <c r="J15" s="144"/>
      <c r="K15" s="144"/>
      <c r="L15" s="144"/>
      <c r="M15" s="144"/>
      <c r="N15" s="144"/>
      <c r="O15" s="144"/>
      <c r="P15" s="144"/>
      <c r="Q15" s="144"/>
    </row>
    <row r="16" spans="2:17" ht="10.15" customHeight="1">
      <c r="I16" s="68"/>
      <c r="J16" s="68"/>
      <c r="K16" s="68"/>
      <c r="L16" s="68"/>
      <c r="M16" s="68"/>
      <c r="N16" s="68"/>
      <c r="O16" s="68"/>
      <c r="P16" s="68"/>
      <c r="Q16" s="68"/>
    </row>
    <row r="17" spans="3:17" ht="15" customHeight="1">
      <c r="C17" s="22"/>
      <c r="D17" s="39" t="s">
        <v>83</v>
      </c>
      <c r="E17" s="39"/>
      <c r="F17" s="22"/>
      <c r="G17" s="39" t="s">
        <v>84</v>
      </c>
      <c r="I17" s="144" t="s">
        <v>85</v>
      </c>
      <c r="J17" s="144"/>
      <c r="K17" s="144"/>
      <c r="L17" s="144"/>
      <c r="M17" s="144"/>
      <c r="N17" s="144"/>
      <c r="O17" s="144"/>
      <c r="P17" s="144"/>
      <c r="Q17" s="144"/>
    </row>
    <row r="18" spans="3:17" ht="15" customHeight="1">
      <c r="I18" s="144"/>
      <c r="J18" s="144"/>
      <c r="K18" s="144"/>
      <c r="L18" s="144"/>
      <c r="M18" s="144"/>
      <c r="N18" s="144"/>
      <c r="O18" s="144"/>
      <c r="P18" s="144"/>
      <c r="Q18" s="144"/>
    </row>
    <row r="19" spans="3:17" ht="10.15" customHeight="1"/>
    <row r="20" spans="3:17" ht="15" customHeight="1">
      <c r="C20" s="19"/>
      <c r="D20" s="19"/>
      <c r="E20" s="19"/>
      <c r="F20" s="19"/>
      <c r="I20" s="144" t="s">
        <v>86</v>
      </c>
      <c r="J20" s="144"/>
      <c r="K20" s="144"/>
      <c r="L20" s="144"/>
      <c r="M20" s="144"/>
      <c r="N20" s="144"/>
      <c r="O20" s="144"/>
      <c r="P20" s="144"/>
      <c r="Q20" s="144"/>
    </row>
    <row r="21" spans="3:17" ht="15" customHeight="1">
      <c r="I21" s="144"/>
      <c r="J21" s="144"/>
      <c r="K21" s="144"/>
      <c r="L21" s="144"/>
      <c r="M21" s="144"/>
      <c r="N21" s="144"/>
      <c r="O21" s="144"/>
      <c r="P21" s="144"/>
      <c r="Q21" s="144"/>
    </row>
    <row r="22" spans="3:17" ht="15" customHeight="1">
      <c r="I22" s="144"/>
      <c r="J22" s="144"/>
      <c r="K22" s="144"/>
      <c r="L22" s="144"/>
      <c r="M22" s="144"/>
      <c r="N22" s="144"/>
      <c r="O22" s="144"/>
      <c r="P22" s="144"/>
      <c r="Q22" s="144"/>
    </row>
    <row r="23" spans="3:17" ht="19.899999999999999" customHeight="1">
      <c r="I23" s="144"/>
      <c r="J23" s="144"/>
      <c r="K23" s="144"/>
      <c r="L23" s="144"/>
      <c r="M23" s="144"/>
      <c r="N23" s="144"/>
      <c r="O23" s="144"/>
      <c r="P23" s="144"/>
      <c r="Q23" s="144"/>
    </row>
    <row r="24" spans="3:17" ht="10.15" customHeight="1">
      <c r="I24" s="68"/>
      <c r="J24" s="68"/>
      <c r="K24" s="68"/>
      <c r="L24" s="68"/>
      <c r="M24" s="68"/>
      <c r="N24" s="68"/>
      <c r="O24" s="68"/>
      <c r="P24" s="68"/>
      <c r="Q24" s="68"/>
    </row>
    <row r="25" spans="3:17" ht="15" customHeight="1">
      <c r="C25" s="20"/>
      <c r="D25" s="20"/>
      <c r="E25" s="20"/>
      <c r="F25" s="20"/>
      <c r="I25" s="144" t="s">
        <v>87</v>
      </c>
      <c r="J25" s="144"/>
      <c r="K25" s="144"/>
      <c r="L25" s="144"/>
      <c r="M25" s="144"/>
      <c r="N25" s="144"/>
      <c r="O25" s="144"/>
      <c r="P25" s="144"/>
      <c r="Q25" s="144"/>
    </row>
    <row r="26" spans="3:17" ht="15" customHeight="1">
      <c r="I26" s="144"/>
      <c r="J26" s="144"/>
      <c r="K26" s="144"/>
      <c r="L26" s="144"/>
      <c r="M26" s="144"/>
      <c r="N26" s="144"/>
      <c r="O26" s="144"/>
      <c r="P26" s="144"/>
      <c r="Q26" s="144"/>
    </row>
    <row r="27" spans="3:17" ht="10.15" customHeight="1"/>
    <row r="28" spans="3:17" ht="19.899999999999999" customHeight="1">
      <c r="C28" s="21" t="s">
        <v>11</v>
      </c>
      <c r="D28" s="21"/>
      <c r="E28" s="21"/>
      <c r="F28" s="21"/>
      <c r="I28" s="16" t="s">
        <v>88</v>
      </c>
    </row>
    <row r="29" spans="3:17" ht="10.15" customHeight="1"/>
    <row r="30" spans="3:17" ht="19.899999999999999" customHeight="1">
      <c r="C30" s="3" t="s">
        <v>1</v>
      </c>
      <c r="D30" s="3"/>
      <c r="E30" s="3"/>
      <c r="F30" s="3"/>
      <c r="I30" s="16" t="s">
        <v>89</v>
      </c>
    </row>
    <row r="31" spans="3:17" ht="10.15" customHeight="1"/>
    <row r="32" spans="3:17" ht="19.899999999999999" customHeight="1">
      <c r="C32" s="3" t="s">
        <v>0</v>
      </c>
      <c r="D32" s="3"/>
      <c r="E32" s="3"/>
      <c r="F32" s="3"/>
      <c r="I32" s="16" t="s">
        <v>90</v>
      </c>
    </row>
    <row r="33" spans="2:17" ht="10.15" customHeight="1"/>
    <row r="34" spans="2:17" ht="19.899999999999999" customHeight="1">
      <c r="B34" s="15">
        <f>B6+1</f>
        <v>3</v>
      </c>
      <c r="C34" s="16" t="s">
        <v>91</v>
      </c>
    </row>
    <row r="35" spans="2:17" ht="19.899999999999999" customHeight="1">
      <c r="B35" s="15">
        <f>B34+1</f>
        <v>4</v>
      </c>
      <c r="C35" s="144" t="s">
        <v>92</v>
      </c>
      <c r="D35" s="144"/>
      <c r="E35" s="144"/>
      <c r="F35" s="144"/>
      <c r="G35" s="144"/>
      <c r="H35" s="144"/>
      <c r="I35" s="144"/>
      <c r="J35" s="144"/>
      <c r="K35" s="144"/>
      <c r="L35" s="144"/>
      <c r="M35" s="144"/>
      <c r="N35" s="144"/>
      <c r="O35" s="144"/>
      <c r="P35" s="144"/>
      <c r="Q35" s="144"/>
    </row>
    <row r="36" spans="2:17" ht="15" customHeight="1">
      <c r="C36" s="144"/>
      <c r="D36" s="144"/>
      <c r="E36" s="144"/>
      <c r="F36" s="144"/>
      <c r="G36" s="144"/>
      <c r="H36" s="144"/>
      <c r="I36" s="144"/>
      <c r="J36" s="144"/>
      <c r="K36" s="144"/>
      <c r="L36" s="144"/>
      <c r="M36" s="144"/>
      <c r="N36" s="144"/>
      <c r="O36" s="144"/>
      <c r="P36" s="144"/>
      <c r="Q36" s="144"/>
    </row>
    <row r="37" spans="2:17" ht="19.899999999999999" customHeight="1">
      <c r="B37" s="15">
        <v>5</v>
      </c>
      <c r="C37" s="143" t="s">
        <v>93</v>
      </c>
      <c r="D37" s="143"/>
      <c r="E37" s="143"/>
      <c r="F37" s="143"/>
      <c r="G37" s="143"/>
      <c r="H37" s="143"/>
      <c r="I37" s="143"/>
      <c r="J37" s="143"/>
      <c r="K37" s="143"/>
      <c r="L37" s="143"/>
      <c r="M37" s="143"/>
      <c r="N37" s="143"/>
      <c r="O37" s="143"/>
      <c r="P37" s="143"/>
      <c r="Q37" s="143"/>
    </row>
    <row r="38" spans="2:17" ht="19.899999999999999" customHeight="1">
      <c r="C38" s="143"/>
      <c r="D38" s="143"/>
      <c r="E38" s="143"/>
      <c r="F38" s="143"/>
      <c r="G38" s="143"/>
      <c r="H38" s="143"/>
      <c r="I38" s="143"/>
      <c r="J38" s="143"/>
      <c r="K38" s="143"/>
      <c r="L38" s="143"/>
      <c r="M38" s="143"/>
      <c r="N38" s="143"/>
      <c r="O38" s="143"/>
      <c r="P38" s="143"/>
      <c r="Q38" s="143"/>
    </row>
    <row r="39" spans="2:17" ht="12" customHeight="1">
      <c r="C39" s="143"/>
      <c r="D39" s="143"/>
      <c r="E39" s="143"/>
      <c r="F39" s="143"/>
      <c r="G39" s="143"/>
      <c r="H39" s="143"/>
      <c r="I39" s="143"/>
      <c r="J39" s="143"/>
      <c r="K39" s="143"/>
      <c r="L39" s="143"/>
      <c r="M39" s="143"/>
      <c r="N39" s="143"/>
      <c r="O39" s="143"/>
      <c r="P39" s="143"/>
      <c r="Q39" s="143"/>
    </row>
    <row r="40" spans="2:17" ht="19.899999999999999" customHeight="1">
      <c r="B40" s="15">
        <v>6</v>
      </c>
      <c r="C40" s="16" t="s">
        <v>94</v>
      </c>
    </row>
    <row r="41" spans="2:17" ht="19.899999999999999" customHeight="1"/>
    <row r="42" spans="2:17" ht="19.899999999999999" customHeight="1"/>
    <row r="43" spans="2:17" ht="19.899999999999999" customHeight="1"/>
    <row r="44" spans="2:17" ht="19.899999999999999" customHeight="1"/>
    <row r="45" spans="2:17" ht="19.899999999999999" customHeight="1"/>
    <row r="46" spans="2:17" ht="19.899999999999999" customHeight="1"/>
    <row r="47" spans="2:17" ht="19.899999999999999" customHeight="1"/>
    <row r="48" spans="2:17"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sheetData>
  <sheetProtection algorithmName="SHA-512" hashValue="7DZgvX9OQwfLaVzidYc5iBNtPJyTdk1U9XQqzjOFSwMzwIXxvqkOZjnowXtrd9Q+j9ibAUvaAdBl4SQAlcr5tg==" saltValue="ajumIL6Ev6KzkviEVuqf5w==" spinCount="100000" sheet="1" objects="1" scenarios="1" selectLockedCells="1"/>
  <mergeCells count="8">
    <mergeCell ref="C37:Q39"/>
    <mergeCell ref="C4:Q5"/>
    <mergeCell ref="I9:Q10"/>
    <mergeCell ref="I25:Q26"/>
    <mergeCell ref="C35:Q36"/>
    <mergeCell ref="I20:Q23"/>
    <mergeCell ref="I17:Q18"/>
    <mergeCell ref="I12:Q15"/>
  </mergeCells>
  <conditionalFormatting sqref="C9:F9">
    <cfRule type="expression" dxfId="245" priority="5">
      <formula>ISBLANK(C9)</formula>
    </cfRule>
  </conditionalFormatting>
  <conditionalFormatting sqref="F12">
    <cfRule type="expression" dxfId="244" priority="4">
      <formula>ISBLANK(F12)</formula>
    </cfRule>
  </conditionalFormatting>
  <conditionalFormatting sqref="C17">
    <cfRule type="expression" dxfId="243" priority="2">
      <formula>ISBLANK(C17)</formula>
    </cfRule>
  </conditionalFormatting>
  <conditionalFormatting sqref="F17">
    <cfRule type="expression" dxfId="242" priority="1">
      <formula>ISBLANK(F17)</formula>
    </cfRule>
  </conditionalFormatting>
  <pageMargins left="0.2" right="0.2" top="0.5" bottom="0.25" header="0.3" footer="0.3"/>
  <pageSetup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AB6BEEF-B1DA-4646-852C-94D854C30A2A}">
          <x14:formula1>
            <xm:f>Tables!$E$2:$E$4</xm:f>
          </x14:formula1>
          <xm:sqref>C28:F28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BCFA-678D-4F47-972D-31E458267710}">
  <sheetPr codeName="Sheet5">
    <tabColor theme="9" tint="0.39997558519241921"/>
  </sheetPr>
  <dimension ref="A1:CI219"/>
  <sheetViews>
    <sheetView showGridLines="0" showRowColHeaders="0" showZeros="0" zoomScale="150" zoomScaleNormal="150" workbookViewId="0">
      <selection activeCell="E19" sqref="E19:X19"/>
    </sheetView>
  </sheetViews>
  <sheetFormatPr defaultColWidth="0" defaultRowHeight="0" customHeight="1" zeroHeight="1"/>
  <cols>
    <col min="1" max="1" width="1.7109375" style="39" customWidth="1"/>
    <col min="2" max="11" width="2.7109375" style="39" customWidth="1"/>
    <col min="12" max="12" width="1.7109375" style="39" customWidth="1"/>
    <col min="13" max="13" width="2.7109375" style="39" customWidth="1"/>
    <col min="14" max="14" width="3.7109375" style="39" customWidth="1"/>
    <col min="15" max="36" width="2.7109375" style="39" customWidth="1"/>
    <col min="37" max="37" width="1.7109375" style="39" customWidth="1"/>
    <col min="38" max="38" width="13.28515625" style="14" hidden="1" customWidth="1"/>
    <col min="39" max="39" width="11" style="14" hidden="1" customWidth="1"/>
    <col min="40" max="40" width="9.28515625" style="14" hidden="1" customWidth="1"/>
    <col min="41" max="41" width="8.7109375" style="14" hidden="1" customWidth="1"/>
    <col min="42" max="42" width="2.7109375" style="39" customWidth="1"/>
    <col min="43" max="43" width="3.7109375" style="39" customWidth="1"/>
    <col min="44" max="76" width="2.7109375" style="39" customWidth="1"/>
    <col min="77" max="16384" width="8.85546875" style="39" hidden="1"/>
  </cols>
  <sheetData>
    <row r="1" spans="1:87" ht="15" customHeight="1">
      <c r="O1" s="2"/>
      <c r="P1" s="2"/>
      <c r="Q1" s="2"/>
      <c r="S1" s="26"/>
      <c r="T1" s="163" t="s">
        <v>95</v>
      </c>
      <c r="U1" s="163"/>
      <c r="V1" s="163"/>
      <c r="W1" s="163"/>
      <c r="X1" s="163"/>
      <c r="Y1" s="163"/>
      <c r="Z1" s="163"/>
      <c r="AA1" s="163"/>
      <c r="AB1" s="163"/>
      <c r="AC1" s="163"/>
      <c r="AD1" s="163"/>
      <c r="AE1" s="163"/>
      <c r="AF1" s="163"/>
      <c r="AG1" s="163"/>
      <c r="AH1" s="163"/>
      <c r="AI1" s="163"/>
      <c r="AJ1" s="163"/>
      <c r="AK1" s="163"/>
      <c r="AL1" s="85"/>
      <c r="AM1" s="85"/>
      <c r="AN1" s="85"/>
      <c r="AO1" s="85"/>
      <c r="BF1" s="163" t="str">
        <f>T1</f>
        <v>Form 2C - Underground Detention
Design Form</v>
      </c>
      <c r="BG1" s="163"/>
      <c r="BH1" s="163"/>
      <c r="BI1" s="163"/>
      <c r="BJ1" s="163"/>
      <c r="BK1" s="163"/>
      <c r="BL1" s="163"/>
      <c r="BM1" s="163"/>
      <c r="BN1" s="163"/>
      <c r="BO1" s="163"/>
      <c r="BP1" s="163"/>
      <c r="BQ1" s="163"/>
      <c r="BR1" s="163"/>
      <c r="BS1" s="163"/>
      <c r="BT1" s="163"/>
      <c r="BU1" s="163"/>
      <c r="BV1" s="163"/>
      <c r="BW1" s="163"/>
      <c r="CD1" s="86"/>
      <c r="CE1" s="86"/>
      <c r="CF1" s="86"/>
      <c r="CG1" s="86"/>
      <c r="CH1" s="86"/>
      <c r="CI1" s="86"/>
    </row>
    <row r="2" spans="1:87" ht="15" customHeight="1">
      <c r="J2" s="2"/>
      <c r="K2" s="2"/>
      <c r="L2" s="2"/>
      <c r="M2" s="2"/>
      <c r="N2" s="2"/>
      <c r="O2" s="2"/>
      <c r="P2" s="2"/>
      <c r="Q2" s="2"/>
      <c r="R2" s="26"/>
      <c r="S2" s="26"/>
      <c r="T2" s="163"/>
      <c r="U2" s="163"/>
      <c r="V2" s="163"/>
      <c r="W2" s="163"/>
      <c r="X2" s="163"/>
      <c r="Y2" s="163"/>
      <c r="Z2" s="163"/>
      <c r="AA2" s="163"/>
      <c r="AB2" s="163"/>
      <c r="AC2" s="163"/>
      <c r="AD2" s="163"/>
      <c r="AE2" s="163"/>
      <c r="AF2" s="163"/>
      <c r="AG2" s="163"/>
      <c r="AH2" s="163"/>
      <c r="AI2" s="163"/>
      <c r="AJ2" s="163"/>
      <c r="AK2" s="163"/>
      <c r="AL2" s="85"/>
      <c r="AM2" s="85"/>
      <c r="AN2" s="85"/>
      <c r="AO2" s="85"/>
      <c r="BF2" s="163"/>
      <c r="BG2" s="163"/>
      <c r="BH2" s="163"/>
      <c r="BI2" s="163"/>
      <c r="BJ2" s="163"/>
      <c r="BK2" s="163"/>
      <c r="BL2" s="163"/>
      <c r="BM2" s="163"/>
      <c r="BN2" s="163"/>
      <c r="BO2" s="163"/>
      <c r="BP2" s="163"/>
      <c r="BQ2" s="163"/>
      <c r="BR2" s="163"/>
      <c r="BS2" s="163"/>
      <c r="BT2" s="163"/>
      <c r="BU2" s="163"/>
      <c r="BV2" s="163"/>
      <c r="BW2" s="163"/>
      <c r="BX2" s="26"/>
      <c r="CD2" s="86"/>
      <c r="CE2" s="86"/>
      <c r="CF2" s="86"/>
      <c r="CG2" s="86"/>
      <c r="CH2" s="86"/>
      <c r="CI2" s="86"/>
    </row>
    <row r="3" spans="1:87" ht="15" customHeight="1">
      <c r="J3" s="2"/>
      <c r="K3" s="2"/>
      <c r="L3" s="2"/>
      <c r="M3" s="2"/>
      <c r="N3" s="2"/>
      <c r="O3" s="2"/>
      <c r="P3" s="2"/>
      <c r="Q3" s="2"/>
      <c r="R3" s="26"/>
      <c r="S3" s="26"/>
      <c r="T3" s="163"/>
      <c r="U3" s="163"/>
      <c r="V3" s="163"/>
      <c r="W3" s="163"/>
      <c r="X3" s="163"/>
      <c r="Y3" s="163"/>
      <c r="Z3" s="163"/>
      <c r="AA3" s="163"/>
      <c r="AB3" s="163"/>
      <c r="AC3" s="163"/>
      <c r="AD3" s="163"/>
      <c r="AE3" s="163"/>
      <c r="AF3" s="163"/>
      <c r="AG3" s="163"/>
      <c r="AH3" s="163"/>
      <c r="AI3" s="163"/>
      <c r="AJ3" s="163"/>
      <c r="AK3" s="163"/>
      <c r="AL3" s="85"/>
      <c r="AM3" s="85"/>
      <c r="AN3" s="85"/>
      <c r="AO3" s="85"/>
      <c r="BF3" s="163"/>
      <c r="BG3" s="163"/>
      <c r="BH3" s="163"/>
      <c r="BI3" s="163"/>
      <c r="BJ3" s="163"/>
      <c r="BK3" s="163"/>
      <c r="BL3" s="163"/>
      <c r="BM3" s="163"/>
      <c r="BN3" s="163"/>
      <c r="BO3" s="163"/>
      <c r="BP3" s="163"/>
      <c r="BQ3" s="163"/>
      <c r="BR3" s="163"/>
      <c r="BS3" s="163"/>
      <c r="BT3" s="163"/>
      <c r="BU3" s="163"/>
      <c r="BV3" s="163"/>
      <c r="BW3" s="163"/>
      <c r="BX3" s="26"/>
      <c r="CD3" s="86"/>
      <c r="CE3" s="86"/>
      <c r="CF3" s="86"/>
      <c r="CG3" s="86"/>
      <c r="CH3" s="86"/>
      <c r="CI3" s="86"/>
    </row>
    <row r="4" spans="1:87" ht="15" customHeight="1">
      <c r="J4" s="2"/>
      <c r="K4" s="2"/>
      <c r="L4" s="2"/>
      <c r="M4" s="2"/>
      <c r="N4" s="2"/>
      <c r="O4" s="2"/>
      <c r="P4" s="2"/>
      <c r="Q4" s="2"/>
      <c r="R4" s="26"/>
      <c r="S4" s="26"/>
      <c r="T4" s="163"/>
      <c r="U4" s="163"/>
      <c r="V4" s="163"/>
      <c r="W4" s="163"/>
      <c r="X4" s="163"/>
      <c r="Y4" s="163"/>
      <c r="Z4" s="163"/>
      <c r="AA4" s="163"/>
      <c r="AB4" s="163"/>
      <c r="AC4" s="163"/>
      <c r="AD4" s="163"/>
      <c r="AE4" s="163"/>
      <c r="AF4" s="163"/>
      <c r="AG4" s="163"/>
      <c r="AH4" s="163"/>
      <c r="AI4" s="163"/>
      <c r="AJ4" s="163"/>
      <c r="AK4" s="163"/>
      <c r="AL4" s="85"/>
      <c r="AM4" s="85"/>
      <c r="AN4" s="85"/>
      <c r="AO4" s="85"/>
      <c r="BF4" s="163"/>
      <c r="BG4" s="163"/>
      <c r="BH4" s="163"/>
      <c r="BI4" s="163"/>
      <c r="BJ4" s="163"/>
      <c r="BK4" s="163"/>
      <c r="BL4" s="163"/>
      <c r="BM4" s="163"/>
      <c r="BN4" s="163"/>
      <c r="BO4" s="163"/>
      <c r="BP4" s="163"/>
      <c r="BQ4" s="163"/>
      <c r="BR4" s="163"/>
      <c r="BS4" s="163"/>
      <c r="BT4" s="163"/>
      <c r="BU4" s="163"/>
      <c r="BV4" s="163"/>
      <c r="BW4" s="163"/>
      <c r="BX4" s="26"/>
      <c r="CD4" s="86"/>
      <c r="CE4" s="86"/>
      <c r="CF4" s="86"/>
      <c r="CG4" s="86"/>
      <c r="CH4" s="86"/>
      <c r="CI4" s="86"/>
    </row>
    <row r="5" spans="1:87" ht="4.9000000000000004" customHeight="1">
      <c r="J5" s="2"/>
      <c r="K5" s="2"/>
      <c r="L5" s="2"/>
      <c r="M5" s="2"/>
      <c r="N5" s="2"/>
      <c r="O5" s="2"/>
      <c r="P5" s="2"/>
      <c r="Q5" s="2"/>
      <c r="R5" s="132"/>
      <c r="S5" s="132"/>
      <c r="T5" s="132"/>
      <c r="U5" s="132"/>
      <c r="V5" s="132"/>
      <c r="W5" s="132"/>
      <c r="X5" s="132"/>
      <c r="Y5" s="132"/>
      <c r="Z5" s="132"/>
      <c r="AA5" s="132"/>
      <c r="AB5" s="132"/>
      <c r="AC5" s="132"/>
      <c r="AD5" s="132"/>
      <c r="AE5" s="132"/>
      <c r="AF5" s="132"/>
      <c r="AG5" s="132"/>
      <c r="AH5" s="132"/>
      <c r="AI5" s="132"/>
      <c r="AJ5" s="132"/>
      <c r="AL5" s="85"/>
      <c r="AM5" s="85"/>
      <c r="AN5" s="85"/>
      <c r="AO5" s="85"/>
    </row>
    <row r="6" spans="1:87" ht="14.65" customHeight="1">
      <c r="A6" s="27"/>
      <c r="B6" s="28" t="s">
        <v>96</v>
      </c>
      <c r="C6" s="28"/>
      <c r="D6" s="28"/>
      <c r="E6" s="28"/>
      <c r="F6" s="28"/>
      <c r="G6" s="28"/>
      <c r="H6" s="28"/>
      <c r="I6" s="28"/>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30"/>
      <c r="AL6" s="85"/>
      <c r="AM6" s="85"/>
      <c r="AN6" s="85"/>
      <c r="AO6" s="85"/>
      <c r="AQ6" s="79" t="s">
        <v>97</v>
      </c>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row>
    <row r="7" spans="1:87" ht="14.65" customHeight="1">
      <c r="A7" s="31"/>
      <c r="B7" s="11" t="s">
        <v>98</v>
      </c>
      <c r="C7" s="11"/>
      <c r="D7" s="11"/>
      <c r="E7" s="69"/>
      <c r="F7" s="69"/>
      <c r="G7" s="69"/>
      <c r="H7" s="69"/>
      <c r="I7" s="69"/>
      <c r="J7" s="69"/>
      <c r="K7" s="69"/>
      <c r="L7" s="69"/>
      <c r="M7" s="69"/>
      <c r="N7" s="69"/>
      <c r="O7" s="69"/>
      <c r="P7" s="69"/>
      <c r="Q7" s="69"/>
      <c r="R7" s="69"/>
      <c r="S7" s="69"/>
      <c r="T7" s="69"/>
      <c r="U7" s="69"/>
      <c r="V7" s="69"/>
      <c r="W7" s="69"/>
      <c r="X7" s="69"/>
      <c r="Y7" s="69"/>
      <c r="Z7" s="69"/>
      <c r="AA7" s="69"/>
      <c r="AB7" s="69"/>
      <c r="AC7" s="11"/>
      <c r="AD7" s="11"/>
      <c r="AE7" s="32" t="s">
        <v>99</v>
      </c>
      <c r="AF7" s="69"/>
      <c r="AG7" s="69"/>
      <c r="AH7" s="69"/>
      <c r="AI7" s="69"/>
      <c r="AJ7" s="69"/>
      <c r="AK7" s="33"/>
      <c r="AL7" s="85"/>
      <c r="AM7" s="85"/>
      <c r="AN7" s="85"/>
      <c r="AO7" s="85"/>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row>
    <row r="8" spans="1:87" ht="4.9000000000000004" customHeight="1">
      <c r="A8" s="31"/>
      <c r="B8" s="11"/>
      <c r="C8" s="11"/>
      <c r="D8" s="11"/>
      <c r="E8" s="11"/>
      <c r="F8" s="11"/>
      <c r="G8" s="11"/>
      <c r="H8" s="11"/>
      <c r="I8" s="11"/>
      <c r="J8" s="11"/>
      <c r="K8" s="11"/>
      <c r="L8" s="11"/>
      <c r="M8" s="11"/>
      <c r="N8" s="11"/>
      <c r="O8" s="11"/>
      <c r="P8" s="11"/>
      <c r="Q8" s="11"/>
      <c r="R8" s="11"/>
      <c r="S8" s="11"/>
      <c r="T8" s="11"/>
      <c r="U8" s="11"/>
      <c r="V8" s="11"/>
      <c r="W8" s="11"/>
      <c r="X8" s="11"/>
      <c r="Y8" s="11"/>
      <c r="Z8" s="32"/>
      <c r="AA8" s="13"/>
      <c r="AB8" s="13"/>
      <c r="AC8" s="13"/>
      <c r="AD8" s="13"/>
      <c r="AE8" s="11"/>
      <c r="AF8" s="11"/>
      <c r="AG8" s="11"/>
      <c r="AH8" s="13"/>
      <c r="AI8" s="13"/>
      <c r="AJ8" s="13"/>
      <c r="AK8" s="33"/>
      <c r="AL8" s="85"/>
      <c r="AM8" s="85"/>
      <c r="AN8" s="85"/>
      <c r="AO8" s="85"/>
    </row>
    <row r="9" spans="1:87" ht="14.65" customHeight="1">
      <c r="A9" s="31"/>
      <c r="B9" s="11" t="s">
        <v>100</v>
      </c>
      <c r="C9" s="32"/>
      <c r="D9" s="32"/>
      <c r="E9" s="32"/>
      <c r="F9" s="11"/>
      <c r="G9" s="87"/>
      <c r="H9" s="11" t="s">
        <v>101</v>
      </c>
      <c r="I9" s="11"/>
      <c r="J9" s="11"/>
      <c r="K9" s="11"/>
      <c r="L9" s="11"/>
      <c r="M9" s="11"/>
      <c r="N9" s="11"/>
      <c r="O9" s="87"/>
      <c r="P9" s="11" t="s">
        <v>102</v>
      </c>
      <c r="Q9" s="11"/>
      <c r="R9" s="11"/>
      <c r="S9" s="11"/>
      <c r="T9" s="11"/>
      <c r="U9" s="11"/>
      <c r="V9" s="11"/>
      <c r="W9" s="11"/>
      <c r="X9" s="87"/>
      <c r="Y9" s="11" t="s">
        <v>103</v>
      </c>
      <c r="Z9" s="11"/>
      <c r="AA9" s="11"/>
      <c r="AB9" s="11"/>
      <c r="AC9" s="11"/>
      <c r="AD9" s="11"/>
      <c r="AE9" s="11"/>
      <c r="AF9" s="11"/>
      <c r="AG9" s="11"/>
      <c r="AH9" s="11"/>
      <c r="AI9" s="11"/>
      <c r="AJ9" s="11"/>
      <c r="AK9" s="33"/>
      <c r="AL9" s="85"/>
      <c r="AM9" s="85"/>
      <c r="AN9" s="85"/>
      <c r="AO9" s="85"/>
      <c r="AQ9" s="95" t="s">
        <v>104</v>
      </c>
      <c r="AR9" s="95"/>
      <c r="AS9" s="95"/>
      <c r="AT9" s="95"/>
      <c r="AU9" s="95"/>
      <c r="AV9"/>
      <c r="AW9"/>
      <c r="AX9"/>
      <c r="AY9"/>
      <c r="AZ9"/>
      <c r="BA9"/>
      <c r="BB9"/>
      <c r="BC9"/>
      <c r="BD9"/>
      <c r="BE9"/>
      <c r="BF9"/>
      <c r="BG9"/>
      <c r="BH9"/>
      <c r="BI9"/>
      <c r="BJ9"/>
      <c r="BK9"/>
      <c r="BL9"/>
      <c r="BM9"/>
      <c r="BN9"/>
      <c r="BO9"/>
      <c r="BP9"/>
      <c r="BQ9"/>
      <c r="BR9"/>
      <c r="BS9"/>
      <c r="BT9"/>
      <c r="BU9"/>
      <c r="BV9"/>
      <c r="BW9"/>
      <c r="BX9" s="36"/>
    </row>
    <row r="10" spans="1:87" ht="4.9000000000000004" customHeight="1">
      <c r="A10" s="31"/>
      <c r="B10" s="11"/>
      <c r="C10" s="32"/>
      <c r="D10" s="32"/>
      <c r="E10" s="32"/>
      <c r="F10" s="11"/>
      <c r="G10" s="32"/>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33"/>
      <c r="AL10" s="85"/>
      <c r="AM10" s="85"/>
      <c r="AN10" s="85"/>
      <c r="AO10" s="85"/>
      <c r="AQ10" s="95"/>
      <c r="AR10" s="95"/>
      <c r="AS10" s="95"/>
      <c r="AT10" s="95"/>
      <c r="AU10" s="95"/>
      <c r="AV10"/>
      <c r="AW10"/>
      <c r="AX10"/>
      <c r="AY10"/>
      <c r="AZ10"/>
      <c r="BA10"/>
      <c r="BB10"/>
      <c r="BC10"/>
      <c r="BD10"/>
      <c r="BE10"/>
      <c r="BF10"/>
      <c r="BG10"/>
      <c r="BH10"/>
      <c r="BI10"/>
      <c r="BJ10"/>
      <c r="BK10"/>
      <c r="BL10"/>
      <c r="BM10"/>
      <c r="BN10"/>
      <c r="BO10"/>
      <c r="BP10"/>
      <c r="BQ10"/>
      <c r="BR10"/>
      <c r="BS10"/>
      <c r="BT10"/>
      <c r="BU10"/>
      <c r="BV10"/>
      <c r="BW10"/>
      <c r="BX10" s="36"/>
    </row>
    <row r="11" spans="1:87" ht="14.65" customHeight="1">
      <c r="A11" s="31"/>
      <c r="B11" s="11"/>
      <c r="C11" s="32"/>
      <c r="D11" s="32"/>
      <c r="E11" s="32"/>
      <c r="F11" s="11"/>
      <c r="G11" s="87"/>
      <c r="H11" s="11" t="s">
        <v>105</v>
      </c>
      <c r="I11" s="11"/>
      <c r="J11" s="11"/>
      <c r="K11" s="11"/>
      <c r="L11" s="11"/>
      <c r="M11" s="11"/>
      <c r="N11" s="11"/>
      <c r="O11" s="87"/>
      <c r="P11" s="11" t="s">
        <v>106</v>
      </c>
      <c r="Q11" s="11"/>
      <c r="R11" s="11"/>
      <c r="S11" s="11"/>
      <c r="T11" s="11"/>
      <c r="U11" s="11"/>
      <c r="V11" s="11"/>
      <c r="W11" s="11"/>
      <c r="X11" s="87"/>
      <c r="Y11" s="11" t="s">
        <v>107</v>
      </c>
      <c r="Z11" s="11"/>
      <c r="AA11" s="11"/>
      <c r="AB11" s="11"/>
      <c r="AC11" s="11"/>
      <c r="AD11" s="11"/>
      <c r="AE11" s="11"/>
      <c r="AF11" s="11"/>
      <c r="AG11" s="11"/>
      <c r="AH11" s="11"/>
      <c r="AI11" s="11"/>
      <c r="AJ11" s="11"/>
      <c r="AK11" s="33"/>
      <c r="AL11" s="85"/>
      <c r="AM11" s="85"/>
      <c r="AN11" s="85"/>
      <c r="AO11" s="85"/>
      <c r="AQ11" s="122">
        <v>1</v>
      </c>
      <c r="AR11" s="12" t="s">
        <v>108</v>
      </c>
      <c r="AS11" s="12"/>
      <c r="AT11" s="12"/>
      <c r="AU11" s="12"/>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103"/>
    </row>
    <row r="12" spans="1:87" ht="4.9000000000000004" customHeight="1">
      <c r="A12" s="31"/>
      <c r="B12" s="11"/>
      <c r="C12" s="32"/>
      <c r="D12" s="32"/>
      <c r="E12" s="32"/>
      <c r="F12" s="11"/>
      <c r="G12" s="3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33"/>
      <c r="AL12" s="85"/>
      <c r="AM12" s="85"/>
      <c r="AN12" s="85"/>
      <c r="AO12" s="85"/>
      <c r="AQ12" s="104"/>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80"/>
    </row>
    <row r="13" spans="1:87" ht="14.65" customHeight="1">
      <c r="A13" s="31"/>
      <c r="B13" s="11" t="s">
        <v>109</v>
      </c>
      <c r="C13" s="11"/>
      <c r="D13" s="11"/>
      <c r="E13" s="11"/>
      <c r="F13" s="11"/>
      <c r="G13" s="87"/>
      <c r="H13" s="11" t="s">
        <v>110</v>
      </c>
      <c r="I13" s="11"/>
      <c r="J13" s="11"/>
      <c r="K13" s="11"/>
      <c r="L13" s="11"/>
      <c r="M13" s="11"/>
      <c r="N13" s="11"/>
      <c r="O13" s="87"/>
      <c r="P13" s="11" t="s">
        <v>111</v>
      </c>
      <c r="Q13" s="11"/>
      <c r="R13" s="11"/>
      <c r="S13" s="11"/>
      <c r="T13" s="11"/>
      <c r="U13" s="11"/>
      <c r="V13" s="11"/>
      <c r="W13" s="11"/>
      <c r="X13" s="87"/>
      <c r="Y13" s="11" t="s">
        <v>112</v>
      </c>
      <c r="Z13" s="11"/>
      <c r="AA13" s="11"/>
      <c r="AB13" s="11"/>
      <c r="AC13" s="11"/>
      <c r="AD13" s="11"/>
      <c r="AE13" s="87"/>
      <c r="AF13" s="11" t="s">
        <v>113</v>
      </c>
      <c r="AG13" s="11"/>
      <c r="AH13" s="11"/>
      <c r="AI13" s="11"/>
      <c r="AJ13" s="11"/>
      <c r="AK13" s="33"/>
      <c r="AL13" s="85"/>
      <c r="AM13" s="85"/>
      <c r="AN13" s="85"/>
      <c r="AO13" s="85"/>
      <c r="AQ13" s="122">
        <v>2</v>
      </c>
      <c r="AR13" s="39" t="s">
        <v>114</v>
      </c>
      <c r="AS13" s="104"/>
      <c r="AT13" s="104"/>
      <c r="AU13" s="104"/>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103"/>
    </row>
    <row r="14" spans="1:87" ht="4.9000000000000004" customHeight="1">
      <c r="A14" s="3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33"/>
      <c r="AL14" s="85"/>
      <c r="AM14" s="85"/>
      <c r="AN14" s="85"/>
      <c r="AO14" s="85"/>
      <c r="AQ14" s="122"/>
      <c r="AS14" s="104"/>
      <c r="AT14" s="104"/>
      <c r="AU14" s="104"/>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103"/>
    </row>
    <row r="15" spans="1:87" ht="14.65" customHeight="1">
      <c r="A15" s="31"/>
      <c r="B15" s="13" t="s">
        <v>115</v>
      </c>
      <c r="C15" s="11"/>
      <c r="D15" s="84"/>
      <c r="E15" s="32"/>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33"/>
      <c r="AL15" s="85"/>
      <c r="AM15" s="85"/>
      <c r="AN15" s="85"/>
      <c r="AO15" s="85"/>
      <c r="AQ15" s="122"/>
      <c r="AR15" s="39" t="s">
        <v>116</v>
      </c>
      <c r="AS15" s="104"/>
      <c r="AT15" s="104"/>
      <c r="AU15" s="104"/>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103"/>
    </row>
    <row r="16" spans="1:87" ht="4.9000000000000004" customHeight="1">
      <c r="A16" s="37"/>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38"/>
      <c r="AL16" s="85"/>
      <c r="AM16" s="85"/>
      <c r="AN16" s="85"/>
      <c r="AO16" s="85"/>
      <c r="AQ16" s="104"/>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80"/>
    </row>
    <row r="17" spans="2:75" ht="4.9000000000000004" customHeight="1">
      <c r="AL17" s="85"/>
      <c r="AM17" s="85"/>
      <c r="AN17" s="85"/>
      <c r="AO17" s="85"/>
      <c r="AQ17" s="104"/>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80"/>
    </row>
    <row r="18" spans="2:75" ht="14.65" customHeight="1">
      <c r="B18" s="1" t="s">
        <v>117</v>
      </c>
      <c r="C18" s="1"/>
      <c r="D18" s="1"/>
      <c r="E18" s="1"/>
      <c r="F18" s="1"/>
      <c r="G18" s="1"/>
      <c r="H18" s="1"/>
      <c r="I18" s="1"/>
      <c r="AD18" s="142"/>
      <c r="AE18" s="145"/>
      <c r="AF18" s="145"/>
      <c r="AG18" s="145"/>
      <c r="AH18" s="145"/>
      <c r="AI18" s="145"/>
      <c r="AJ18" s="145"/>
      <c r="AL18" s="85"/>
      <c r="AQ18" s="122">
        <v>3</v>
      </c>
      <c r="AR18" s="39" t="s">
        <v>118</v>
      </c>
      <c r="AS18" s="104"/>
      <c r="AT18" s="104"/>
      <c r="AU18" s="104"/>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103"/>
    </row>
    <row r="19" spans="2:75" ht="14.65" customHeight="1">
      <c r="D19" s="142" t="s">
        <v>119</v>
      </c>
      <c r="E19" s="148"/>
      <c r="F19" s="148"/>
      <c r="G19" s="148"/>
      <c r="H19" s="148"/>
      <c r="I19" s="148"/>
      <c r="J19" s="148"/>
      <c r="K19" s="148"/>
      <c r="L19" s="148"/>
      <c r="M19" s="148"/>
      <c r="N19" s="148"/>
      <c r="O19" s="148"/>
      <c r="P19" s="148"/>
      <c r="Q19" s="148"/>
      <c r="R19" s="148"/>
      <c r="S19" s="148"/>
      <c r="T19" s="148"/>
      <c r="U19" s="148"/>
      <c r="V19" s="148"/>
      <c r="W19" s="148"/>
      <c r="X19" s="148"/>
      <c r="AD19" s="142" t="s">
        <v>99</v>
      </c>
      <c r="AE19" s="172"/>
      <c r="AF19" s="172"/>
      <c r="AG19" s="172"/>
      <c r="AH19" s="172"/>
      <c r="AI19" s="172"/>
      <c r="AJ19" s="172"/>
      <c r="AL19" s="85"/>
      <c r="AQ19" s="104"/>
      <c r="AR19" s="39" t="s">
        <v>120</v>
      </c>
      <c r="AS19" s="104"/>
      <c r="AT19" s="104"/>
      <c r="AU19" s="104"/>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104"/>
    </row>
    <row r="20" spans="2:75" ht="14.65" customHeight="1">
      <c r="D20" s="142" t="s">
        <v>121</v>
      </c>
      <c r="E20" s="171"/>
      <c r="F20" s="171"/>
      <c r="G20" s="171"/>
      <c r="H20" s="171"/>
      <c r="I20" s="171"/>
      <c r="J20" s="171"/>
      <c r="K20" s="171"/>
      <c r="L20" s="171"/>
      <c r="M20" s="171"/>
      <c r="N20" s="171"/>
      <c r="O20" s="171"/>
      <c r="P20" s="171"/>
      <c r="Q20" s="171"/>
      <c r="R20" s="171"/>
      <c r="S20" s="171"/>
      <c r="T20" s="171"/>
      <c r="U20" s="171"/>
      <c r="V20" s="171"/>
      <c r="W20" s="171"/>
      <c r="X20" s="171"/>
      <c r="AD20" s="142" t="s">
        <v>122</v>
      </c>
      <c r="AE20" s="173"/>
      <c r="AF20" s="173"/>
      <c r="AG20" s="173"/>
      <c r="AH20" s="173"/>
      <c r="AI20" s="173"/>
      <c r="AJ20" s="173"/>
      <c r="AQ20" s="104"/>
      <c r="AR20" s="104" t="str">
        <f>"by the "&amp;Tables!$C$22&amp;" Engineer;"</f>
        <v>by the City Engineer;</v>
      </c>
      <c r="AS20" s="104"/>
      <c r="AT20" s="104"/>
      <c r="AU20" s="104"/>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104"/>
    </row>
    <row r="21" spans="2:75" ht="4.9000000000000004" customHeight="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89"/>
      <c r="AM21" s="89"/>
      <c r="AN21" s="89"/>
      <c r="AO21" s="89"/>
      <c r="AQ21" s="122"/>
      <c r="AR21" s="116"/>
      <c r="AS21" s="116"/>
      <c r="AT21" s="116"/>
      <c r="AU21" s="116"/>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103"/>
    </row>
    <row r="22" spans="2:75" ht="14.65" customHeight="1">
      <c r="E22" s="142" t="s">
        <v>123</v>
      </c>
      <c r="F22" s="23"/>
      <c r="G22" s="39" t="s">
        <v>101</v>
      </c>
      <c r="O22" s="23"/>
      <c r="P22" s="39" t="s">
        <v>102</v>
      </c>
      <c r="X22" s="23"/>
      <c r="Y22" s="39" t="s">
        <v>103</v>
      </c>
      <c r="AQ22" s="122">
        <v>4</v>
      </c>
      <c r="AR22" s="95" t="s">
        <v>124</v>
      </c>
      <c r="AS22" s="104"/>
      <c r="AT22" s="104"/>
      <c r="AU22" s="104"/>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103"/>
    </row>
    <row r="23" spans="2:75" ht="4.9000000000000004" customHeight="1">
      <c r="C23" s="142"/>
      <c r="D23" s="142"/>
      <c r="E23" s="142"/>
      <c r="F23" s="142"/>
      <c r="G23" s="142"/>
      <c r="H23" s="142"/>
      <c r="I23" s="142"/>
      <c r="AQ23" s="104"/>
      <c r="AS23" s="104"/>
      <c r="AT23" s="104"/>
      <c r="AU23" s="104"/>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104"/>
    </row>
    <row r="24" spans="2:75" ht="14.65" customHeight="1">
      <c r="C24" s="142"/>
      <c r="D24" s="142"/>
      <c r="E24" s="142"/>
      <c r="F24" s="23"/>
      <c r="G24" s="39" t="s">
        <v>105</v>
      </c>
      <c r="O24" s="23"/>
      <c r="P24" s="39" t="s">
        <v>106</v>
      </c>
      <c r="X24" s="23"/>
      <c r="Y24" s="39" t="s">
        <v>107</v>
      </c>
      <c r="AQ24" s="104"/>
      <c r="AR24" s="95" t="s">
        <v>125</v>
      </c>
      <c r="AS24" s="104"/>
      <c r="AT24" s="104"/>
      <c r="AU24" s="104"/>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104"/>
    </row>
    <row r="25" spans="2:75" ht="4.9000000000000004" customHeight="1">
      <c r="C25" s="142"/>
      <c r="D25" s="142"/>
      <c r="E25" s="142"/>
      <c r="F25" s="142"/>
      <c r="G25" s="142"/>
      <c r="H25" s="142"/>
      <c r="I25" s="142"/>
      <c r="AQ25" s="104"/>
      <c r="BW25" s="104"/>
    </row>
    <row r="26" spans="2:75" ht="14.65" customHeight="1">
      <c r="D26" s="142"/>
      <c r="E26" s="142"/>
      <c r="F26" s="142"/>
      <c r="H26" s="142" t="s">
        <v>126</v>
      </c>
      <c r="I26" s="142"/>
      <c r="J26" s="161"/>
      <c r="K26" s="161"/>
      <c r="L26" s="161"/>
      <c r="M26" s="161"/>
      <c r="N26" s="39" t="s">
        <v>127</v>
      </c>
      <c r="AQ26" s="122">
        <v>5</v>
      </c>
      <c r="AR26" s="39" t="s">
        <v>128</v>
      </c>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103"/>
    </row>
    <row r="27" spans="2:75" ht="14.65" customHeight="1">
      <c r="B27" s="39" t="s">
        <v>129</v>
      </c>
      <c r="Z27" s="142" t="s">
        <v>130</v>
      </c>
      <c r="AA27" s="161"/>
      <c r="AB27" s="161"/>
      <c r="AC27" s="161"/>
      <c r="AD27" s="161"/>
      <c r="AE27" s="39" t="s">
        <v>127</v>
      </c>
      <c r="AQ27" s="122"/>
      <c r="AR27" s="39" t="s">
        <v>131</v>
      </c>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103"/>
    </row>
    <row r="28" spans="2:75" ht="14.65" customHeight="1">
      <c r="D28" s="142"/>
      <c r="E28" s="142"/>
      <c r="F28" s="142"/>
      <c r="G28" s="142"/>
      <c r="I28" s="142" t="s">
        <v>132</v>
      </c>
      <c r="J28" s="161"/>
      <c r="K28" s="161"/>
      <c r="L28" s="161"/>
      <c r="M28" s="161"/>
      <c r="N28" s="39" t="s">
        <v>127</v>
      </c>
      <c r="S28" s="39" t="s">
        <v>133</v>
      </c>
      <c r="AQ28" s="122"/>
      <c r="AR28" s="39" t="s">
        <v>134</v>
      </c>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103"/>
    </row>
    <row r="29" spans="2:75" ht="14.65" customHeight="1">
      <c r="D29" s="142"/>
      <c r="E29" s="142"/>
      <c r="F29" s="142"/>
      <c r="G29" s="142"/>
      <c r="I29" s="142" t="s">
        <v>135</v>
      </c>
      <c r="J29" s="159"/>
      <c r="K29" s="159"/>
      <c r="L29" s="159"/>
      <c r="M29" s="159"/>
      <c r="N29" s="39" t="s">
        <v>127</v>
      </c>
      <c r="V29" s="142" t="s">
        <v>136</v>
      </c>
      <c r="W29" s="166">
        <f>IF(AL29=1,"0.00",IFERROR(IF($J$33-$AA$27&lt;0,0,$J$33-$AA$27),""))</f>
        <v>0</v>
      </c>
      <c r="X29" s="166"/>
      <c r="Y29" s="166"/>
      <c r="Z29" s="166"/>
      <c r="AA29" s="39" t="s">
        <v>127</v>
      </c>
      <c r="AL29" s="124">
        <f>IF(AND(J33=0,ISBLANK(AA27)),0,IF(OR(J33-AA27=0,J33-AA27&lt;0),1,2))</f>
        <v>0</v>
      </c>
      <c r="AQ29" s="122">
        <v>6</v>
      </c>
      <c r="AR29" s="39" t="s">
        <v>137</v>
      </c>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103"/>
    </row>
    <row r="30" spans="2:75" ht="14.65" customHeight="1">
      <c r="D30" s="142"/>
      <c r="E30" s="142"/>
      <c r="F30" s="142"/>
      <c r="G30" s="142"/>
      <c r="I30" s="142" t="s">
        <v>138</v>
      </c>
      <c r="J30" s="159"/>
      <c r="K30" s="159"/>
      <c r="L30" s="159"/>
      <c r="M30" s="159"/>
      <c r="N30" s="39" t="s">
        <v>127</v>
      </c>
      <c r="S30" s="39" t="s">
        <v>139</v>
      </c>
      <c r="AQ30" s="122"/>
      <c r="AR30" s="39" t="s">
        <v>140</v>
      </c>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103"/>
    </row>
    <row r="31" spans="2:75" ht="14.65" customHeight="1">
      <c r="D31" s="142"/>
      <c r="E31" s="142"/>
      <c r="F31" s="142"/>
      <c r="G31" s="142"/>
      <c r="I31" s="142" t="s">
        <v>141</v>
      </c>
      <c r="J31" s="159"/>
      <c r="K31" s="159"/>
      <c r="L31" s="159"/>
      <c r="M31" s="159"/>
      <c r="N31" s="39" t="s">
        <v>127</v>
      </c>
      <c r="V31" s="142" t="s">
        <v>142</v>
      </c>
      <c r="W31" s="39" t="str">
        <f>"AIA acres X "&amp;Tables!D15&amp; " in X 3,630"</f>
        <v>AIA acres X 1.20 in X 3,630</v>
      </c>
      <c r="AQ31" s="122">
        <v>7</v>
      </c>
      <c r="AR31" s="39" t="s">
        <v>143</v>
      </c>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103"/>
    </row>
    <row r="32" spans="2:75" ht="14.65" customHeight="1" thickBot="1">
      <c r="D32" s="142"/>
      <c r="E32" s="142"/>
      <c r="F32" s="142"/>
      <c r="G32" s="142"/>
      <c r="I32" s="142" t="s">
        <v>144</v>
      </c>
      <c r="J32" s="168"/>
      <c r="K32" s="168"/>
      <c r="L32" s="168"/>
      <c r="M32" s="168"/>
      <c r="N32" s="39" t="s">
        <v>127</v>
      </c>
      <c r="V32" s="142" t="s">
        <v>142</v>
      </c>
      <c r="W32" s="166">
        <f>IF(AL29=1,"0.00",IFERROR(IF($J$33-$AA$27&lt;0,0,$J$33-$AA$27),""))</f>
        <v>0</v>
      </c>
      <c r="X32" s="166"/>
      <c r="Y32" s="166"/>
      <c r="Z32" s="166"/>
      <c r="AA32" s="39" t="str">
        <f>"acres X "&amp;Tables!D15&amp;" in X 3,630"</f>
        <v>acres X 1.20 in X 3,630</v>
      </c>
      <c r="AQ32" s="104"/>
      <c r="AR32" s="39" t="s">
        <v>145</v>
      </c>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104"/>
    </row>
    <row r="33" spans="2:76" ht="14.65" customHeight="1" thickTop="1">
      <c r="D33" s="142"/>
      <c r="E33" s="142"/>
      <c r="F33" s="142"/>
      <c r="G33" s="142"/>
      <c r="I33" s="142" t="s">
        <v>146</v>
      </c>
      <c r="J33" s="166">
        <f>IF(SUM($J$28:$J$32)=0,0,SUM($J$28:$J$32))</f>
        <v>0</v>
      </c>
      <c r="K33" s="166"/>
      <c r="L33" s="166"/>
      <c r="M33" s="166"/>
      <c r="N33" s="39" t="s">
        <v>127</v>
      </c>
      <c r="V33" s="142" t="s">
        <v>142</v>
      </c>
      <c r="W33" s="167">
        <f>IF(AL29=1,"0",IFERROR(ROUND(IF(($J$33-$AA$27)*Tables!C15*3630&lt;0,0,($J$33-$AA$27)*Tables!C15*3630),0),""))</f>
        <v>0</v>
      </c>
      <c r="X33" s="167"/>
      <c r="Y33" s="167"/>
      <c r="Z33" s="167"/>
      <c r="AA33" s="39" t="s">
        <v>147</v>
      </c>
      <c r="AQ33" s="122">
        <v>8</v>
      </c>
      <c r="AR33" s="39" t="s">
        <v>148</v>
      </c>
      <c r="AS33" s="104"/>
      <c r="AT33" s="104"/>
      <c r="AU33" s="104"/>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103"/>
    </row>
    <row r="34" spans="2:76" ht="13.9" customHeight="1">
      <c r="B34" s="1" t="s">
        <v>149</v>
      </c>
      <c r="C34" s="1"/>
      <c r="D34" s="1"/>
      <c r="E34" s="1"/>
      <c r="F34" s="1"/>
      <c r="G34" s="1"/>
      <c r="H34" s="1"/>
      <c r="I34" s="1"/>
      <c r="AQ34" s="104"/>
      <c r="AR34" s="39" t="s">
        <v>150</v>
      </c>
      <c r="AS34" s="104"/>
      <c r="AT34" s="104"/>
      <c r="AU34" s="104"/>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104"/>
    </row>
    <row r="35" spans="2:76" s="14" customFormat="1" ht="15" hidden="1" customHeight="1">
      <c r="B35" s="90"/>
      <c r="C35" s="90"/>
      <c r="D35" s="90"/>
      <c r="E35" s="90"/>
      <c r="F35" s="90"/>
      <c r="G35" s="90"/>
      <c r="H35" s="90"/>
      <c r="I35" s="90"/>
      <c r="L35" s="170">
        <f>IF(ISBLANK(L36),1,2)</f>
        <v>1</v>
      </c>
      <c r="M35" s="170"/>
      <c r="N35" s="170"/>
      <c r="O35" s="91"/>
      <c r="P35" s="169">
        <f>IF(ISBLANK(P36),1,2)</f>
        <v>1</v>
      </c>
      <c r="Q35" s="169"/>
      <c r="R35" s="169"/>
      <c r="S35" s="91"/>
      <c r="T35" s="169">
        <f>IF(ISBLANK(T36),1,2)</f>
        <v>1</v>
      </c>
      <c r="U35" s="169"/>
      <c r="V35" s="169"/>
      <c r="X35" s="170">
        <f>IF(ISBLANK(X36),1,2)</f>
        <v>1</v>
      </c>
      <c r="Y35" s="170"/>
      <c r="Z35" s="170"/>
      <c r="AB35" s="170">
        <f>IF(ISBLANK(AB36),1,2)</f>
        <v>1</v>
      </c>
      <c r="AC35" s="170"/>
      <c r="AD35" s="170"/>
      <c r="AQ35" s="105"/>
      <c r="AS35" s="104"/>
      <c r="AT35" s="104"/>
      <c r="AU35" s="104"/>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105"/>
    </row>
    <row r="36" spans="2:76" ht="13.9" customHeight="1">
      <c r="I36" s="142"/>
      <c r="J36" s="142" t="s">
        <v>151</v>
      </c>
      <c r="K36" s="142"/>
      <c r="L36" s="145"/>
      <c r="M36" s="145"/>
      <c r="N36" s="145"/>
      <c r="P36" s="145"/>
      <c r="Q36" s="145"/>
      <c r="R36" s="145"/>
      <c r="T36" s="145"/>
      <c r="U36" s="145"/>
      <c r="V36" s="145"/>
      <c r="W36" s="135"/>
      <c r="X36" s="145"/>
      <c r="Y36" s="145"/>
      <c r="Z36" s="145"/>
      <c r="AB36" s="145"/>
      <c r="AC36" s="145"/>
      <c r="AD36" s="145"/>
      <c r="AE36" s="135"/>
      <c r="AF36" s="151" t="s">
        <v>152</v>
      </c>
      <c r="AG36" s="151"/>
      <c r="AH36" s="151"/>
      <c r="AI36" s="135"/>
      <c r="AJ36" s="135"/>
      <c r="AQ36" s="104"/>
      <c r="AR36" s="39" t="s">
        <v>153</v>
      </c>
      <c r="AS36" s="104"/>
      <c r="AT36" s="104"/>
      <c r="AU36" s="104"/>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row>
    <row r="37" spans="2:76" ht="13.9" customHeight="1">
      <c r="I37" s="142"/>
      <c r="J37" s="142" t="s">
        <v>154</v>
      </c>
      <c r="K37" s="142"/>
      <c r="L37" s="159"/>
      <c r="M37" s="159"/>
      <c r="N37" s="159"/>
      <c r="P37" s="159"/>
      <c r="Q37" s="159"/>
      <c r="R37" s="159"/>
      <c r="T37" s="159"/>
      <c r="U37" s="159"/>
      <c r="V37" s="159"/>
      <c r="W37" s="135"/>
      <c r="X37" s="159"/>
      <c r="Y37" s="159"/>
      <c r="Z37" s="159"/>
      <c r="AB37" s="159"/>
      <c r="AC37" s="159"/>
      <c r="AD37" s="159"/>
      <c r="AE37" s="135"/>
      <c r="AF37" s="161"/>
      <c r="AG37" s="161"/>
      <c r="AH37" s="161"/>
      <c r="AI37" s="135"/>
      <c r="AJ37" s="135"/>
      <c r="AQ37" s="122">
        <v>9</v>
      </c>
      <c r="AR37" s="39" t="s">
        <v>155</v>
      </c>
      <c r="AS37" s="104"/>
      <c r="AT37" s="104"/>
      <c r="AU37" s="104"/>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103"/>
    </row>
    <row r="38" spans="2:76" ht="13.9" customHeight="1">
      <c r="I38" s="142"/>
      <c r="J38" s="142" t="s">
        <v>156</v>
      </c>
      <c r="K38" s="142"/>
      <c r="L38" s="154"/>
      <c r="M38" s="154"/>
      <c r="N38" s="154"/>
      <c r="P38" s="164"/>
      <c r="Q38" s="164"/>
      <c r="R38" s="164"/>
      <c r="S38" s="92"/>
      <c r="T38" s="164"/>
      <c r="U38" s="164"/>
      <c r="V38" s="164"/>
      <c r="W38" s="135"/>
      <c r="X38" s="164"/>
      <c r="Y38" s="164"/>
      <c r="Z38" s="164"/>
      <c r="AB38" s="164"/>
      <c r="AC38" s="164"/>
      <c r="AD38" s="164"/>
      <c r="AE38" s="135"/>
      <c r="AF38" s="164"/>
      <c r="AG38" s="164"/>
      <c r="AH38" s="164"/>
      <c r="AI38" s="135"/>
      <c r="AJ38" s="135"/>
      <c r="AQ38" s="25"/>
      <c r="AR38" s="39" t="s">
        <v>157</v>
      </c>
      <c r="AS38" s="104"/>
      <c r="AT38" s="104"/>
      <c r="AU38" s="104"/>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35"/>
    </row>
    <row r="39" spans="2:76" ht="13.9" customHeight="1">
      <c r="I39" s="142"/>
      <c r="J39" s="142" t="s">
        <v>158</v>
      </c>
      <c r="K39" s="142"/>
      <c r="L39" s="153"/>
      <c r="M39" s="153"/>
      <c r="N39" s="153"/>
      <c r="P39" s="149"/>
      <c r="Q39" s="149"/>
      <c r="R39" s="149"/>
      <c r="S39" s="43"/>
      <c r="T39" s="149"/>
      <c r="U39" s="149"/>
      <c r="V39" s="149"/>
      <c r="W39" s="135"/>
      <c r="X39" s="149"/>
      <c r="Y39" s="149"/>
      <c r="Z39" s="149"/>
      <c r="AB39" s="149"/>
      <c r="AC39" s="149"/>
      <c r="AD39" s="149"/>
      <c r="AE39" s="135"/>
      <c r="AF39" s="149"/>
      <c r="AG39" s="149"/>
      <c r="AH39" s="149"/>
      <c r="AI39" s="135"/>
      <c r="AJ39" s="135"/>
      <c r="AL39" s="127">
        <f>SUM(AL40:AL45)</f>
        <v>0</v>
      </c>
      <c r="AM39" s="124">
        <f>SUM(AM40:AM45)</f>
        <v>0</v>
      </c>
      <c r="AN39" s="14" t="s">
        <v>152</v>
      </c>
      <c r="AR39" s="39" t="s">
        <v>159</v>
      </c>
      <c r="AS39" s="104"/>
      <c r="AT39" s="104"/>
      <c r="AU39" s="104"/>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row>
    <row r="40" spans="2:76" ht="13.9" customHeight="1">
      <c r="D40" s="43"/>
      <c r="E40" s="133" t="s">
        <v>160</v>
      </c>
      <c r="F40" s="174">
        <f>Tables!$C$15</f>
        <v>1.2</v>
      </c>
      <c r="G40" s="174"/>
      <c r="H40" s="43"/>
      <c r="J40" s="142" t="s">
        <v>14</v>
      </c>
      <c r="K40" s="142"/>
      <c r="L40" s="161"/>
      <c r="M40" s="161"/>
      <c r="N40" s="161"/>
      <c r="P40" s="161"/>
      <c r="Q40" s="161"/>
      <c r="R40" s="161"/>
      <c r="S40" s="49"/>
      <c r="T40" s="161"/>
      <c r="U40" s="161"/>
      <c r="V40" s="161"/>
      <c r="W40" s="135"/>
      <c r="X40" s="161"/>
      <c r="Y40" s="161"/>
      <c r="Z40" s="161"/>
      <c r="AB40" s="161"/>
      <c r="AC40" s="161"/>
      <c r="AD40" s="161"/>
      <c r="AE40" s="135"/>
      <c r="AF40" s="161"/>
      <c r="AG40" s="161"/>
      <c r="AH40" s="161"/>
      <c r="AI40" s="135"/>
      <c r="AJ40" s="135"/>
      <c r="AL40" s="124"/>
      <c r="AM40" s="124">
        <f t="shared" ref="AM40:AM45" si="0">IF(ISBLANK(AF40),0,1)</f>
        <v>0</v>
      </c>
      <c r="AR40" s="39" t="s">
        <v>161</v>
      </c>
      <c r="AS40" s="104"/>
      <c r="AT40" s="104"/>
      <c r="AU40" s="104"/>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row>
    <row r="41" spans="2:76" ht="13.9" customHeight="1">
      <c r="D41" s="43"/>
      <c r="E41" s="133" t="s">
        <v>162</v>
      </c>
      <c r="F41" s="174">
        <f>Tables!$C$16</f>
        <v>5.7</v>
      </c>
      <c r="G41" s="174"/>
      <c r="H41" s="43"/>
      <c r="J41" s="142" t="s">
        <v>19</v>
      </c>
      <c r="K41" s="142"/>
      <c r="L41" s="161"/>
      <c r="M41" s="161"/>
      <c r="N41" s="161"/>
      <c r="P41" s="161"/>
      <c r="Q41" s="161"/>
      <c r="R41" s="161"/>
      <c r="S41" s="49"/>
      <c r="T41" s="159"/>
      <c r="U41" s="159"/>
      <c r="V41" s="159"/>
      <c r="W41" s="135"/>
      <c r="X41" s="159"/>
      <c r="Y41" s="159"/>
      <c r="Z41" s="159"/>
      <c r="AB41" s="159"/>
      <c r="AC41" s="159"/>
      <c r="AD41" s="159"/>
      <c r="AE41" s="135"/>
      <c r="AF41" s="159"/>
      <c r="AG41" s="159"/>
      <c r="AH41" s="159"/>
      <c r="AI41" s="135"/>
      <c r="AJ41" s="135"/>
      <c r="AL41" s="124">
        <f t="shared" ref="AL41:AL45" si="1">IF(AF41=0,0,1)</f>
        <v>0</v>
      </c>
      <c r="AM41" s="124">
        <f t="shared" si="0"/>
        <v>0</v>
      </c>
      <c r="AR41" s="39" t="s">
        <v>163</v>
      </c>
      <c r="BX41" s="80"/>
    </row>
    <row r="42" spans="2:76" ht="13.9" customHeight="1">
      <c r="D42" s="43"/>
      <c r="E42" s="43"/>
      <c r="F42" s="174">
        <f>Tables!$C$17</f>
        <v>7.21</v>
      </c>
      <c r="G42" s="174"/>
      <c r="H42" s="43"/>
      <c r="J42" s="142" t="s">
        <v>24</v>
      </c>
      <c r="K42" s="142"/>
      <c r="L42" s="161"/>
      <c r="M42" s="161"/>
      <c r="N42" s="161"/>
      <c r="P42" s="159"/>
      <c r="Q42" s="159"/>
      <c r="R42" s="159"/>
      <c r="S42" s="49"/>
      <c r="T42" s="159"/>
      <c r="U42" s="159"/>
      <c r="V42" s="159"/>
      <c r="W42" s="135"/>
      <c r="X42" s="159"/>
      <c r="Y42" s="159"/>
      <c r="Z42" s="159"/>
      <c r="AB42" s="159"/>
      <c r="AC42" s="159"/>
      <c r="AD42" s="159"/>
      <c r="AE42" s="135"/>
      <c r="AF42" s="159"/>
      <c r="AG42" s="159"/>
      <c r="AH42" s="159"/>
      <c r="AI42" s="135"/>
      <c r="AJ42" s="135"/>
      <c r="AL42" s="124">
        <f t="shared" si="1"/>
        <v>0</v>
      </c>
      <c r="AM42" s="124">
        <f t="shared" si="0"/>
        <v>0</v>
      </c>
      <c r="AQ42" s="25">
        <v>10</v>
      </c>
      <c r="AR42" s="39" t="s">
        <v>164</v>
      </c>
      <c r="AS42" s="25"/>
      <c r="AT42" s="25"/>
      <c r="AU42" s="2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94"/>
    </row>
    <row r="43" spans="2:76" ht="13.9" customHeight="1">
      <c r="D43" s="43"/>
      <c r="E43" s="43"/>
      <c r="F43" s="174">
        <f>Tables!$C$18</f>
        <v>8.6300000000000008</v>
      </c>
      <c r="G43" s="174"/>
      <c r="H43" s="43"/>
      <c r="J43" s="142" t="s">
        <v>29</v>
      </c>
      <c r="K43" s="142"/>
      <c r="L43" s="161"/>
      <c r="M43" s="161"/>
      <c r="N43" s="161"/>
      <c r="P43" s="159"/>
      <c r="Q43" s="159"/>
      <c r="R43" s="159"/>
      <c r="S43" s="49"/>
      <c r="T43" s="159"/>
      <c r="U43" s="159"/>
      <c r="V43" s="159"/>
      <c r="W43" s="135"/>
      <c r="X43" s="159"/>
      <c r="Y43" s="159"/>
      <c r="Z43" s="159"/>
      <c r="AB43" s="159"/>
      <c r="AC43" s="159"/>
      <c r="AD43" s="159"/>
      <c r="AE43" s="135"/>
      <c r="AF43" s="159"/>
      <c r="AG43" s="159"/>
      <c r="AH43" s="159"/>
      <c r="AI43" s="135"/>
      <c r="AJ43" s="135"/>
      <c r="AL43" s="124">
        <f t="shared" si="1"/>
        <v>0</v>
      </c>
      <c r="AM43" s="124">
        <f t="shared" si="0"/>
        <v>0</v>
      </c>
      <c r="BX43" s="94"/>
    </row>
    <row r="44" spans="2:76" ht="13.9" customHeight="1">
      <c r="D44" s="43"/>
      <c r="E44" s="43"/>
      <c r="F44" s="174">
        <f>Tables!$C$19</f>
        <v>10.8</v>
      </c>
      <c r="G44" s="174"/>
      <c r="H44" s="43"/>
      <c r="J44" s="142" t="s">
        <v>32</v>
      </c>
      <c r="K44" s="142"/>
      <c r="L44" s="161"/>
      <c r="M44" s="161"/>
      <c r="N44" s="161"/>
      <c r="P44" s="159"/>
      <c r="Q44" s="159"/>
      <c r="R44" s="159"/>
      <c r="S44" s="49"/>
      <c r="T44" s="159"/>
      <c r="U44" s="159"/>
      <c r="V44" s="159"/>
      <c r="W44" s="135"/>
      <c r="X44" s="159"/>
      <c r="Y44" s="159"/>
      <c r="Z44" s="159"/>
      <c r="AB44" s="159"/>
      <c r="AC44" s="159"/>
      <c r="AD44" s="159"/>
      <c r="AE44" s="135"/>
      <c r="AF44" s="159"/>
      <c r="AG44" s="159"/>
      <c r="AH44" s="159"/>
      <c r="AI44" s="135"/>
      <c r="AJ44" s="135"/>
      <c r="AL44" s="124">
        <f t="shared" si="1"/>
        <v>0</v>
      </c>
      <c r="AM44" s="124">
        <f t="shared" si="0"/>
        <v>0</v>
      </c>
      <c r="BX44" s="94"/>
    </row>
    <row r="45" spans="2:76" ht="13.9" customHeight="1">
      <c r="D45" s="43"/>
      <c r="E45" s="43"/>
      <c r="F45" s="174">
        <f>Tables!$C$20</f>
        <v>14.8</v>
      </c>
      <c r="G45" s="174"/>
      <c r="H45" s="43"/>
      <c r="J45" s="142" t="s">
        <v>36</v>
      </c>
      <c r="K45" s="142"/>
      <c r="L45" s="161"/>
      <c r="M45" s="161"/>
      <c r="N45" s="161"/>
      <c r="P45" s="159"/>
      <c r="Q45" s="159"/>
      <c r="R45" s="159"/>
      <c r="S45" s="49"/>
      <c r="T45" s="159"/>
      <c r="U45" s="159"/>
      <c r="V45" s="159"/>
      <c r="W45" s="135"/>
      <c r="X45" s="159"/>
      <c r="Y45" s="159"/>
      <c r="Z45" s="159"/>
      <c r="AB45" s="159"/>
      <c r="AC45" s="159"/>
      <c r="AD45" s="159"/>
      <c r="AE45" s="135"/>
      <c r="AF45" s="159"/>
      <c r="AG45" s="159"/>
      <c r="AH45" s="159"/>
      <c r="AI45" s="135"/>
      <c r="AJ45" s="135"/>
      <c r="AL45" s="124">
        <f t="shared" si="1"/>
        <v>0</v>
      </c>
      <c r="AM45" s="124">
        <f t="shared" si="0"/>
        <v>0</v>
      </c>
      <c r="BX45" s="94"/>
    </row>
    <row r="46" spans="2:76" ht="13.9" customHeight="1">
      <c r="B46" s="1" t="s">
        <v>165</v>
      </c>
      <c r="C46" s="1"/>
      <c r="D46" s="1"/>
      <c r="E46" s="1"/>
      <c r="F46" s="1"/>
      <c r="G46" s="1"/>
      <c r="H46" s="1"/>
      <c r="I46" s="1"/>
      <c r="AI46" s="135"/>
      <c r="AJ46" s="135"/>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4"/>
    </row>
    <row r="47" spans="2:76" s="14" customFormat="1" ht="15" hidden="1" customHeight="1">
      <c r="B47" s="90"/>
      <c r="C47" s="90"/>
      <c r="D47" s="90"/>
      <c r="E47" s="90"/>
      <c r="F47" s="90"/>
      <c r="G47" s="90"/>
      <c r="H47" s="90"/>
      <c r="I47" s="90"/>
      <c r="L47" s="170">
        <f>IF(ISBLANK(L48),1,2)</f>
        <v>1</v>
      </c>
      <c r="M47" s="170"/>
      <c r="N47" s="170"/>
      <c r="P47" s="170">
        <f>IF(ISBLANK(P48),1,2)</f>
        <v>1</v>
      </c>
      <c r="Q47" s="170"/>
      <c r="R47" s="170"/>
      <c r="T47" s="170">
        <f>IF(ISBLANK(T48),1,2)</f>
        <v>1</v>
      </c>
      <c r="U47" s="170"/>
      <c r="V47" s="170"/>
      <c r="X47" s="170">
        <f>IF(ISBLANK(X48),1,2)</f>
        <v>1</v>
      </c>
      <c r="Y47" s="170"/>
      <c r="Z47" s="170"/>
      <c r="AB47" s="170">
        <f>IF(ISBLANK(AB48),1,2)</f>
        <v>1</v>
      </c>
      <c r="AC47" s="170"/>
      <c r="AD47" s="170"/>
      <c r="AI47" s="135"/>
      <c r="AJ47" s="135"/>
    </row>
    <row r="48" spans="2:76" ht="13.9" customHeight="1">
      <c r="I48" s="142"/>
      <c r="J48" s="142" t="s">
        <v>151</v>
      </c>
      <c r="K48" s="142"/>
      <c r="L48" s="145"/>
      <c r="M48" s="145"/>
      <c r="N48" s="145"/>
      <c r="P48" s="145"/>
      <c r="Q48" s="145"/>
      <c r="R48" s="145"/>
      <c r="S48" s="135"/>
      <c r="T48" s="145"/>
      <c r="U48" s="145"/>
      <c r="V48" s="145"/>
      <c r="W48" s="135"/>
      <c r="X48" s="145"/>
      <c r="Y48" s="145"/>
      <c r="Z48" s="145"/>
      <c r="AB48" s="145"/>
      <c r="AC48" s="145"/>
      <c r="AD48" s="145"/>
      <c r="AE48" s="135"/>
      <c r="AG48" s="135" t="s">
        <v>166</v>
      </c>
      <c r="AH48" s="135"/>
      <c r="AI48" s="135"/>
      <c r="AJ48" s="1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94"/>
    </row>
    <row r="49" spans="2:76" ht="13.9" customHeight="1">
      <c r="I49" s="142"/>
      <c r="J49" s="142" t="s">
        <v>154</v>
      </c>
      <c r="K49" s="142"/>
      <c r="L49" s="161"/>
      <c r="M49" s="161"/>
      <c r="N49" s="161"/>
      <c r="P49" s="159"/>
      <c r="Q49" s="159"/>
      <c r="R49" s="159"/>
      <c r="S49" s="135"/>
      <c r="T49" s="159"/>
      <c r="U49" s="159"/>
      <c r="V49" s="159"/>
      <c r="W49" s="135"/>
      <c r="X49" s="159"/>
      <c r="Y49" s="159"/>
      <c r="Z49" s="159"/>
      <c r="AB49" s="159"/>
      <c r="AC49" s="159"/>
      <c r="AD49" s="159"/>
      <c r="AE49" s="135"/>
      <c r="AF49" s="161"/>
      <c r="AG49" s="161"/>
      <c r="AH49" s="161"/>
      <c r="AI49" s="135"/>
      <c r="AJ49" s="1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165"/>
    </row>
    <row r="50" spans="2:76" ht="13.9" customHeight="1">
      <c r="I50" s="142"/>
      <c r="J50" s="142" t="s">
        <v>156</v>
      </c>
      <c r="K50" s="142"/>
      <c r="L50" s="154"/>
      <c r="M50" s="154"/>
      <c r="N50" s="154"/>
      <c r="P50" s="164"/>
      <c r="Q50" s="164"/>
      <c r="R50" s="164"/>
      <c r="S50" s="135"/>
      <c r="T50" s="164"/>
      <c r="U50" s="164"/>
      <c r="V50" s="164"/>
      <c r="W50" s="135"/>
      <c r="X50" s="164"/>
      <c r="Y50" s="164"/>
      <c r="Z50" s="164"/>
      <c r="AB50" s="164"/>
      <c r="AC50" s="164"/>
      <c r="AD50" s="164"/>
      <c r="AE50" s="135"/>
      <c r="AF50" s="164"/>
      <c r="AG50" s="164"/>
      <c r="AH50" s="164"/>
      <c r="AI50" s="135"/>
      <c r="AJ50" s="1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165"/>
    </row>
    <row r="51" spans="2:76" ht="13.9" customHeight="1">
      <c r="I51" s="142"/>
      <c r="J51" s="142" t="s">
        <v>158</v>
      </c>
      <c r="K51" s="142"/>
      <c r="L51" s="153"/>
      <c r="M51" s="153"/>
      <c r="N51" s="153"/>
      <c r="P51" s="149"/>
      <c r="Q51" s="149"/>
      <c r="R51" s="149"/>
      <c r="S51" s="135"/>
      <c r="T51" s="149"/>
      <c r="U51" s="149"/>
      <c r="V51" s="149"/>
      <c r="W51" s="135"/>
      <c r="X51" s="149"/>
      <c r="Y51" s="149"/>
      <c r="Z51" s="149"/>
      <c r="AB51" s="149"/>
      <c r="AC51" s="149"/>
      <c r="AD51" s="149"/>
      <c r="AE51" s="135"/>
      <c r="AF51" s="149"/>
      <c r="AG51" s="149"/>
      <c r="AH51" s="149"/>
      <c r="AI51" s="135"/>
      <c r="AJ51" s="135"/>
      <c r="AL51" s="127">
        <f>SUM(AL52:AL57)</f>
        <v>0</v>
      </c>
      <c r="AM51" s="124">
        <f>SUM(AM52:AM57)</f>
        <v>0</v>
      </c>
      <c r="AN51" s="14" t="s">
        <v>166</v>
      </c>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6"/>
    </row>
    <row r="52" spans="2:76" ht="13.9" customHeight="1">
      <c r="D52" s="43"/>
      <c r="E52" s="133" t="s">
        <v>160</v>
      </c>
      <c r="F52" s="174">
        <f>Tables!$C$15</f>
        <v>1.2</v>
      </c>
      <c r="G52" s="174"/>
      <c r="H52" s="43"/>
      <c r="J52" s="142" t="s">
        <v>14</v>
      </c>
      <c r="K52" s="142"/>
      <c r="L52" s="161"/>
      <c r="M52" s="161"/>
      <c r="N52" s="161"/>
      <c r="P52" s="161"/>
      <c r="Q52" s="161"/>
      <c r="R52" s="161"/>
      <c r="S52" s="135"/>
      <c r="T52" s="161"/>
      <c r="U52" s="161"/>
      <c r="V52" s="161"/>
      <c r="W52" s="135"/>
      <c r="X52" s="161"/>
      <c r="Y52" s="161"/>
      <c r="Z52" s="161"/>
      <c r="AB52" s="161"/>
      <c r="AC52" s="161"/>
      <c r="AD52" s="161"/>
      <c r="AE52" s="135"/>
      <c r="AF52" s="161"/>
      <c r="AG52" s="161"/>
      <c r="AH52" s="161"/>
      <c r="AI52" s="135"/>
      <c r="AJ52" s="135"/>
      <c r="AL52" s="124"/>
      <c r="AM52" s="124">
        <f t="shared" ref="AM52:AM57" si="2">IF(ISBLANK(AF52),0,1)</f>
        <v>0</v>
      </c>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6"/>
    </row>
    <row r="53" spans="2:76" ht="13.9" customHeight="1">
      <c r="D53" s="43"/>
      <c r="E53" s="133" t="s">
        <v>162</v>
      </c>
      <c r="F53" s="174">
        <f>Tables!$C$16</f>
        <v>5.7</v>
      </c>
      <c r="G53" s="174"/>
      <c r="H53" s="43"/>
      <c r="J53" s="142" t="s">
        <v>19</v>
      </c>
      <c r="K53" s="142"/>
      <c r="L53" s="161"/>
      <c r="M53" s="161"/>
      <c r="N53" s="161"/>
      <c r="P53" s="159"/>
      <c r="Q53" s="159"/>
      <c r="R53" s="159"/>
      <c r="S53" s="135"/>
      <c r="T53" s="159"/>
      <c r="U53" s="159"/>
      <c r="V53" s="159"/>
      <c r="W53" s="135"/>
      <c r="X53" s="159"/>
      <c r="Y53" s="159"/>
      <c r="Z53" s="159"/>
      <c r="AB53" s="159"/>
      <c r="AC53" s="159"/>
      <c r="AD53" s="159"/>
      <c r="AE53" s="135"/>
      <c r="AF53" s="159"/>
      <c r="AG53" s="159"/>
      <c r="AH53" s="159"/>
      <c r="AI53" s="135"/>
      <c r="AJ53" s="135"/>
      <c r="AL53" s="124">
        <f t="shared" ref="AL53:AL57" si="3">IF(AF53=0,0,1)</f>
        <v>0</v>
      </c>
      <c r="AM53" s="124">
        <f t="shared" si="2"/>
        <v>0</v>
      </c>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6"/>
    </row>
    <row r="54" spans="2:76" ht="13.9" customHeight="1">
      <c r="D54" s="43"/>
      <c r="E54" s="43"/>
      <c r="F54" s="174">
        <f>Tables!$C$17</f>
        <v>7.21</v>
      </c>
      <c r="G54" s="174"/>
      <c r="H54" s="43"/>
      <c r="J54" s="142" t="s">
        <v>24</v>
      </c>
      <c r="K54" s="142"/>
      <c r="L54" s="161"/>
      <c r="M54" s="161"/>
      <c r="N54" s="161"/>
      <c r="P54" s="159"/>
      <c r="Q54" s="159"/>
      <c r="R54" s="159"/>
      <c r="S54" s="135"/>
      <c r="T54" s="159"/>
      <c r="U54" s="159"/>
      <c r="V54" s="159"/>
      <c r="W54" s="135"/>
      <c r="X54" s="159"/>
      <c r="Y54" s="159"/>
      <c r="Z54" s="159"/>
      <c r="AB54" s="159"/>
      <c r="AC54" s="159"/>
      <c r="AD54" s="159"/>
      <c r="AE54" s="135"/>
      <c r="AF54" s="159"/>
      <c r="AG54" s="159"/>
      <c r="AH54" s="159"/>
      <c r="AI54" s="135"/>
      <c r="AJ54" s="135"/>
      <c r="AL54" s="124">
        <f t="shared" si="3"/>
        <v>0</v>
      </c>
      <c r="AM54" s="124">
        <f t="shared" si="2"/>
        <v>0</v>
      </c>
      <c r="BX54" s="36"/>
    </row>
    <row r="55" spans="2:76" ht="13.9" customHeight="1">
      <c r="D55" s="43"/>
      <c r="E55" s="43"/>
      <c r="F55" s="174">
        <f>Tables!$C$18</f>
        <v>8.6300000000000008</v>
      </c>
      <c r="G55" s="174"/>
      <c r="H55" s="43"/>
      <c r="J55" s="142" t="s">
        <v>29</v>
      </c>
      <c r="K55" s="142"/>
      <c r="L55" s="161"/>
      <c r="M55" s="161"/>
      <c r="N55" s="161"/>
      <c r="P55" s="159"/>
      <c r="Q55" s="159"/>
      <c r="R55" s="159"/>
      <c r="S55" s="135"/>
      <c r="T55" s="159"/>
      <c r="U55" s="159"/>
      <c r="V55" s="159"/>
      <c r="W55" s="135"/>
      <c r="X55" s="159"/>
      <c r="Y55" s="159"/>
      <c r="Z55" s="159"/>
      <c r="AB55" s="159"/>
      <c r="AC55" s="159"/>
      <c r="AD55" s="159"/>
      <c r="AE55" s="135"/>
      <c r="AF55" s="159"/>
      <c r="AG55" s="159"/>
      <c r="AH55" s="159"/>
      <c r="AI55" s="135"/>
      <c r="AJ55" s="135"/>
      <c r="AL55" s="124">
        <f t="shared" si="3"/>
        <v>0</v>
      </c>
      <c r="AM55" s="124">
        <f t="shared" si="2"/>
        <v>0</v>
      </c>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6"/>
    </row>
    <row r="56" spans="2:76" ht="13.9" customHeight="1">
      <c r="D56" s="43"/>
      <c r="E56" s="43"/>
      <c r="F56" s="174">
        <f>Tables!$C$19</f>
        <v>10.8</v>
      </c>
      <c r="G56" s="174"/>
      <c r="H56" s="43"/>
      <c r="J56" s="142" t="s">
        <v>32</v>
      </c>
      <c r="K56" s="142"/>
      <c r="L56" s="161"/>
      <c r="M56" s="161"/>
      <c r="N56" s="161"/>
      <c r="P56" s="159"/>
      <c r="Q56" s="159"/>
      <c r="R56" s="159"/>
      <c r="S56" s="135"/>
      <c r="T56" s="159"/>
      <c r="U56" s="159"/>
      <c r="V56" s="159"/>
      <c r="W56" s="135"/>
      <c r="X56" s="159"/>
      <c r="Y56" s="159"/>
      <c r="Z56" s="159"/>
      <c r="AB56" s="159"/>
      <c r="AC56" s="159"/>
      <c r="AD56" s="159"/>
      <c r="AE56" s="135"/>
      <c r="AF56" s="159"/>
      <c r="AG56" s="159"/>
      <c r="AH56" s="159"/>
      <c r="AI56" s="135"/>
      <c r="AJ56" s="135"/>
      <c r="AL56" s="124">
        <f t="shared" si="3"/>
        <v>0</v>
      </c>
      <c r="AM56" s="124">
        <f t="shared" si="2"/>
        <v>0</v>
      </c>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94"/>
    </row>
    <row r="57" spans="2:76" ht="13.9" customHeight="1">
      <c r="D57" s="43"/>
      <c r="E57" s="43"/>
      <c r="F57" s="174">
        <f>Tables!$C$20</f>
        <v>14.8</v>
      </c>
      <c r="G57" s="174"/>
      <c r="H57" s="43"/>
      <c r="J57" s="142" t="s">
        <v>36</v>
      </c>
      <c r="K57" s="142"/>
      <c r="L57" s="161"/>
      <c r="M57" s="161"/>
      <c r="N57" s="161"/>
      <c r="P57" s="159"/>
      <c r="Q57" s="159"/>
      <c r="R57" s="159"/>
      <c r="S57" s="135"/>
      <c r="T57" s="159"/>
      <c r="U57" s="159"/>
      <c r="V57" s="159"/>
      <c r="W57" s="135"/>
      <c r="X57" s="159"/>
      <c r="Y57" s="159"/>
      <c r="Z57" s="159"/>
      <c r="AB57" s="159"/>
      <c r="AC57" s="159"/>
      <c r="AD57" s="159"/>
      <c r="AE57" s="135"/>
      <c r="AF57" s="159"/>
      <c r="AG57" s="159"/>
      <c r="AH57" s="159"/>
      <c r="AI57" s="135"/>
      <c r="AJ57" s="135"/>
      <c r="AL57" s="124">
        <f t="shared" si="3"/>
        <v>0</v>
      </c>
      <c r="AM57" s="124">
        <f t="shared" si="2"/>
        <v>0</v>
      </c>
    </row>
    <row r="58" spans="2:76" ht="14.65" customHeight="1">
      <c r="AK58" s="43"/>
    </row>
    <row r="59" spans="2:76" ht="14.65" customHeight="1">
      <c r="B59" s="150">
        <f>Tables!$C$13</f>
        <v>45031</v>
      </c>
      <c r="C59" s="150"/>
      <c r="D59" s="150"/>
      <c r="E59" s="150"/>
      <c r="F59" s="150"/>
      <c r="G59" s="150"/>
      <c r="H59" s="150"/>
      <c r="R59" s="151" t="s">
        <v>167</v>
      </c>
      <c r="S59" s="151"/>
      <c r="T59" s="151"/>
      <c r="U59" s="151"/>
      <c r="AK59" s="43"/>
    </row>
    <row r="60" spans="2:76" ht="15" customHeight="1">
      <c r="C60" s="142" t="s">
        <v>168</v>
      </c>
      <c r="D60" s="157">
        <f>IF(ISBLANK($E$19),0,$E$19)</f>
        <v>0</v>
      </c>
      <c r="E60" s="157"/>
      <c r="F60" s="157"/>
      <c r="G60" s="157"/>
      <c r="H60" s="157"/>
      <c r="I60" s="157"/>
      <c r="J60" s="157"/>
      <c r="K60" s="157"/>
      <c r="L60" s="157"/>
      <c r="M60" s="157"/>
      <c r="N60" s="157"/>
      <c r="O60" s="157"/>
      <c r="P60" s="157"/>
      <c r="Q60" s="157"/>
      <c r="R60" s="157"/>
      <c r="S60" s="157"/>
      <c r="T60" s="157"/>
      <c r="U60" s="157"/>
      <c r="V60" s="157"/>
      <c r="W60" s="157"/>
      <c r="X60" s="157"/>
      <c r="Y60" s="157"/>
      <c r="AD60" s="142" t="s">
        <v>99</v>
      </c>
      <c r="AE60" s="146">
        <f>IF(ISBLANK($AE$19),0,$AE$19)</f>
        <v>0</v>
      </c>
      <c r="AF60" s="146"/>
      <c r="AG60" s="146"/>
      <c r="AH60" s="146"/>
      <c r="AI60" s="146"/>
      <c r="AJ60" s="146"/>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6"/>
    </row>
    <row r="61" spans="2:76" ht="15" customHeight="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D61" s="142" t="s">
        <v>122</v>
      </c>
      <c r="AE61" s="147">
        <f>IF(ISBLANK($AE$20),0,$AE$20)</f>
        <v>0</v>
      </c>
      <c r="AF61" s="147"/>
      <c r="AG61" s="147"/>
      <c r="AH61" s="147"/>
      <c r="AI61" s="147"/>
      <c r="AJ61" s="147"/>
      <c r="AK61" s="142"/>
      <c r="AL61" s="89"/>
      <c r="AM61" s="89"/>
      <c r="AN61" s="89"/>
      <c r="AO61" s="89"/>
      <c r="AP61" s="142"/>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6"/>
    </row>
    <row r="62" spans="2:76" ht="15" customHeight="1">
      <c r="B62" s="1" t="s">
        <v>169</v>
      </c>
      <c r="C62" s="1"/>
      <c r="D62" s="1"/>
      <c r="E62" s="1"/>
      <c r="F62" s="1"/>
      <c r="G62" s="1"/>
      <c r="H62" s="1"/>
      <c r="K62" s="142"/>
      <c r="L62" s="142"/>
      <c r="M62" s="142"/>
      <c r="N62" s="142"/>
      <c r="O62" s="142"/>
      <c r="P62" s="142"/>
      <c r="Q62" s="142"/>
      <c r="R62" s="142"/>
      <c r="S62" s="142"/>
      <c r="T62" s="142"/>
      <c r="U62" s="142"/>
      <c r="V62" s="142"/>
      <c r="W62" s="142"/>
      <c r="X62" s="142"/>
      <c r="Y62" s="142"/>
      <c r="Z62" s="142"/>
      <c r="AA62" s="142"/>
      <c r="AB62" s="142"/>
      <c r="AF62" s="142"/>
      <c r="AG62" s="142"/>
      <c r="AH62" s="142"/>
      <c r="AI62" s="142"/>
      <c r="AJ62" s="142"/>
      <c r="AK62" s="142"/>
      <c r="AL62" s="89"/>
      <c r="AM62" s="89"/>
      <c r="AN62" s="89"/>
      <c r="AO62" s="89"/>
      <c r="AP62" s="142"/>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6"/>
    </row>
    <row r="63" spans="2:76" ht="4.9000000000000004" customHeight="1">
      <c r="AK63" s="142"/>
      <c r="AN63" s="89"/>
      <c r="AO63" s="89"/>
      <c r="AP63" s="142"/>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6"/>
    </row>
    <row r="64" spans="2:76" ht="15" customHeight="1">
      <c r="H64" s="142" t="s">
        <v>170</v>
      </c>
      <c r="J64" s="23"/>
      <c r="K64" s="39" t="s">
        <v>171</v>
      </c>
      <c r="P64" s="23"/>
      <c r="Q64" s="39" t="s">
        <v>172</v>
      </c>
      <c r="AK64" s="142"/>
      <c r="AL64" s="124">
        <f>IF(AND(ISBLANK(J64),ISBLANK(P64)),1,2)</f>
        <v>1</v>
      </c>
      <c r="AM64" s="124">
        <f>IF(ISBLANK(P64),1,2)</f>
        <v>1</v>
      </c>
      <c r="AN64" s="89"/>
      <c r="AO64" s="89"/>
      <c r="AP64" s="142"/>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6"/>
    </row>
    <row r="65" spans="2:76" ht="4.9000000000000004" customHeight="1">
      <c r="AK65" s="142"/>
      <c r="AN65" s="89"/>
      <c r="AO65" s="89"/>
      <c r="AP65" s="142"/>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6"/>
    </row>
    <row r="66" spans="2:76" ht="15" customHeight="1">
      <c r="H66" s="142" t="s">
        <v>173</v>
      </c>
      <c r="J66" s="23"/>
      <c r="K66" s="39" t="s">
        <v>174</v>
      </c>
      <c r="M66" s="23"/>
      <c r="N66" s="39" t="s">
        <v>175</v>
      </c>
      <c r="P66" s="23"/>
      <c r="Q66" s="39" t="s">
        <v>176</v>
      </c>
      <c r="S66" s="23"/>
      <c r="T66" s="39" t="s">
        <v>177</v>
      </c>
      <c r="AE66" s="142" t="s">
        <v>178</v>
      </c>
      <c r="AF66" s="153"/>
      <c r="AG66" s="153"/>
      <c r="AH66" s="153"/>
      <c r="AI66" s="39" t="s">
        <v>179</v>
      </c>
      <c r="AK66" s="142"/>
      <c r="AL66" s="124">
        <f>IF(AND(ISBLANK(J66),ISBLANK(M66),ISBLANK(P66),ISBLANK(S66)),1,2)</f>
        <v>1</v>
      </c>
      <c r="AN66" s="89"/>
      <c r="AO66" s="89"/>
      <c r="AP66" s="142"/>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6"/>
    </row>
    <row r="67" spans="2:76" ht="4.9000000000000004" customHeight="1">
      <c r="AK67" s="142"/>
      <c r="AN67" s="89"/>
      <c r="AO67" s="89"/>
      <c r="AP67" s="142"/>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6"/>
    </row>
    <row r="68" spans="2:76" ht="15" customHeight="1">
      <c r="K68" s="142" t="s">
        <v>180</v>
      </c>
      <c r="L68" s="153"/>
      <c r="M68" s="153"/>
      <c r="N68" s="153"/>
      <c r="O68" s="39" t="s">
        <v>181</v>
      </c>
      <c r="AE68" s="142" t="s">
        <v>182</v>
      </c>
      <c r="AF68" s="23"/>
      <c r="AG68" s="39" t="s">
        <v>83</v>
      </c>
      <c r="AH68" s="142"/>
      <c r="AI68" s="23"/>
      <c r="AJ68" s="39" t="s">
        <v>84</v>
      </c>
      <c r="AK68" s="142"/>
      <c r="AL68" s="124">
        <f>IF(AND(ISBLANK(AF68),ISBLANK(AI68)),1,2)</f>
        <v>1</v>
      </c>
      <c r="AN68" s="89"/>
      <c r="AO68" s="89"/>
      <c r="AP68" s="142"/>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6"/>
    </row>
    <row r="69" spans="2:76" ht="4.9000000000000004" customHeight="1">
      <c r="AK69" s="142"/>
      <c r="AN69" s="89"/>
      <c r="AO69" s="89"/>
      <c r="AP69" s="142"/>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6"/>
    </row>
    <row r="70" spans="2:76" ht="15" customHeight="1">
      <c r="B70" s="23"/>
      <c r="C70" s="99" t="s">
        <v>183</v>
      </c>
      <c r="I70" s="142" t="s">
        <v>184</v>
      </c>
      <c r="J70" s="148"/>
      <c r="K70" s="148"/>
      <c r="L70" s="148"/>
      <c r="M70" s="148"/>
      <c r="R70" s="142" t="s">
        <v>185</v>
      </c>
      <c r="S70" s="148"/>
      <c r="T70" s="148"/>
      <c r="U70" s="148"/>
      <c r="Y70" s="142" t="s">
        <v>186</v>
      </c>
      <c r="Z70" s="160"/>
      <c r="AA70" s="160"/>
      <c r="AB70" s="160"/>
      <c r="AC70" s="39" t="s">
        <v>179</v>
      </c>
      <c r="AF70" s="142" t="s">
        <v>187</v>
      </c>
      <c r="AG70" s="161"/>
      <c r="AH70" s="161"/>
      <c r="AI70" s="161"/>
      <c r="AJ70" s="39" t="s">
        <v>179</v>
      </c>
      <c r="AK70" s="142"/>
      <c r="AL70" s="124">
        <f>IF(ISBLANK(B70),1,2)</f>
        <v>1</v>
      </c>
      <c r="AN70" s="124">
        <f>IF(AND(ISBLANK(B70),ISBLANK(B77)),1,2)</f>
        <v>1</v>
      </c>
      <c r="AP70" s="142"/>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6"/>
    </row>
    <row r="71" spans="2:76" ht="15" customHeight="1">
      <c r="I71" s="142" t="s">
        <v>188</v>
      </c>
      <c r="J71" s="155"/>
      <c r="K71" s="155"/>
      <c r="L71" s="155"/>
      <c r="M71" s="155"/>
      <c r="N71" s="39" t="s">
        <v>189</v>
      </c>
      <c r="R71" s="142" t="s">
        <v>190</v>
      </c>
      <c r="S71" s="159"/>
      <c r="T71" s="159"/>
      <c r="U71" s="159"/>
      <c r="V71" s="39" t="s">
        <v>191</v>
      </c>
      <c r="Y71" s="142" t="s">
        <v>192</v>
      </c>
      <c r="Z71" s="159"/>
      <c r="AA71" s="159"/>
      <c r="AB71" s="159"/>
      <c r="AC71" s="39" t="s">
        <v>179</v>
      </c>
      <c r="AF71" s="142" t="s">
        <v>193</v>
      </c>
      <c r="AG71" s="159"/>
      <c r="AH71" s="159"/>
      <c r="AI71" s="159"/>
      <c r="AJ71" s="39" t="s">
        <v>179</v>
      </c>
      <c r="AK71" s="142"/>
      <c r="AL71" s="124">
        <f>IF(ISBLANK(S71),1,2)</f>
        <v>1</v>
      </c>
      <c r="AM71" s="124">
        <f>IF(AND(ISBLANK(Z71),ISBLANK(AG71)),1,2)</f>
        <v>1</v>
      </c>
      <c r="AN71" s="89"/>
      <c r="AO71" s="89"/>
      <c r="AP71" s="142"/>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6"/>
    </row>
    <row r="72" spans="2:76" ht="4.9000000000000004" customHeight="1">
      <c r="K72" s="142"/>
      <c r="W72" s="142"/>
      <c r="AE72" s="142"/>
      <c r="AK72" s="142"/>
      <c r="AN72" s="89"/>
      <c r="AO72" s="89"/>
      <c r="AP72" s="142"/>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6"/>
    </row>
    <row r="73" spans="2:76" ht="15" customHeight="1">
      <c r="C73" s="100" t="s">
        <v>194</v>
      </c>
      <c r="L73" s="142" t="s">
        <v>184</v>
      </c>
      <c r="M73" s="148"/>
      <c r="N73" s="148"/>
      <c r="O73" s="148"/>
      <c r="P73" s="148"/>
      <c r="AC73" s="23"/>
      <c r="AD73" s="39" t="s">
        <v>195</v>
      </c>
      <c r="AK73" s="142"/>
      <c r="AL73" s="124">
        <f>IF(ISBLANK(AC73),1,2)</f>
        <v>1</v>
      </c>
      <c r="AM73" s="124">
        <f>IF(ISBLANK(AC73),1,2)</f>
        <v>1</v>
      </c>
      <c r="AN73" s="89"/>
      <c r="AO73" s="89"/>
      <c r="AP73" s="142"/>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6"/>
    </row>
    <row r="74" spans="2:76" ht="4.9000000000000004" customHeight="1">
      <c r="C74" s="100"/>
      <c r="AK74" s="142"/>
      <c r="AP74" s="142"/>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6"/>
    </row>
    <row r="75" spans="2:76" ht="15" customHeight="1">
      <c r="L75" s="142" t="s">
        <v>190</v>
      </c>
      <c r="M75" s="153"/>
      <c r="N75" s="153"/>
      <c r="O75" s="153"/>
      <c r="P75" s="39" t="s">
        <v>191</v>
      </c>
      <c r="T75" s="142" t="s">
        <v>196</v>
      </c>
      <c r="U75" s="162"/>
      <c r="V75" s="162"/>
      <c r="W75" s="162"/>
      <c r="X75" s="39" t="s">
        <v>197</v>
      </c>
      <c r="AK75" s="142"/>
      <c r="AL75" s="124">
        <f>IF(ISBLANK(U75),1,2)</f>
        <v>1</v>
      </c>
      <c r="AN75" s="89"/>
      <c r="AO75" s="89"/>
      <c r="AP75" s="142"/>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6"/>
    </row>
    <row r="76" spans="2:76" ht="15" customHeight="1">
      <c r="K76" s="142"/>
      <c r="O76" s="142"/>
      <c r="W76" s="142"/>
      <c r="AE76" s="142"/>
      <c r="AK76" s="142"/>
      <c r="AN76" s="89"/>
      <c r="AO76" s="89"/>
      <c r="AP76" s="142"/>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6"/>
    </row>
    <row r="77" spans="2:76" ht="15" customHeight="1">
      <c r="B77" s="23"/>
      <c r="C77" s="99" t="s">
        <v>198</v>
      </c>
      <c r="K77" s="23"/>
      <c r="L77" s="39" t="s">
        <v>199</v>
      </c>
      <c r="O77" s="23"/>
      <c r="P77" s="39" t="s">
        <v>200</v>
      </c>
      <c r="T77" s="23"/>
      <c r="U77" s="39" t="s">
        <v>201</v>
      </c>
      <c r="W77" s="142"/>
      <c r="X77" s="148"/>
      <c r="Y77" s="148"/>
      <c r="Z77" s="148"/>
      <c r="AA77" s="148"/>
      <c r="AB77" s="148"/>
      <c r="AC77" s="148"/>
      <c r="AD77" s="148"/>
      <c r="AE77" s="148"/>
      <c r="AF77" s="148"/>
      <c r="AG77" s="148"/>
      <c r="AH77" s="148"/>
      <c r="AI77" s="148"/>
      <c r="AJ77" s="148"/>
      <c r="AK77" s="142"/>
      <c r="AL77" s="124">
        <f>IF(ISBLANK(B77),1,2)</f>
        <v>1</v>
      </c>
      <c r="AM77" s="124">
        <f>IF(AND(ISBLANK(K77),ISBLANK(O77),ISBLANK(T77)),1,2)</f>
        <v>1</v>
      </c>
      <c r="AN77" s="124">
        <f>IF(ISBLANK(T77),1,2)</f>
        <v>1</v>
      </c>
      <c r="AO77" s="89"/>
      <c r="AP77" s="142"/>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6"/>
    </row>
    <row r="78" spans="2:76" ht="4.9000000000000004" customHeight="1">
      <c r="K78" s="142"/>
      <c r="O78" s="142"/>
      <c r="W78" s="142"/>
      <c r="AE78" s="142"/>
      <c r="AK78" s="142"/>
      <c r="AN78" s="89"/>
      <c r="AO78" s="89"/>
      <c r="AP78" s="142"/>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6"/>
    </row>
    <row r="79" spans="2:76" ht="15" customHeight="1">
      <c r="C79" s="100" t="s">
        <v>202</v>
      </c>
      <c r="J79" s="142" t="s">
        <v>203</v>
      </c>
      <c r="K79" s="148"/>
      <c r="L79" s="148"/>
      <c r="M79" s="148"/>
      <c r="N79" s="148"/>
      <c r="O79" s="148"/>
      <c r="R79" s="142" t="s">
        <v>193</v>
      </c>
      <c r="S79" s="153"/>
      <c r="T79" s="153"/>
      <c r="U79" s="153"/>
      <c r="V79" s="12" t="s">
        <v>191</v>
      </c>
      <c r="Y79" s="142" t="s">
        <v>192</v>
      </c>
      <c r="Z79" s="153"/>
      <c r="AA79" s="153"/>
      <c r="AB79" s="153"/>
      <c r="AC79" s="12" t="s">
        <v>191</v>
      </c>
      <c r="AE79" s="142"/>
      <c r="AF79" s="142" t="s">
        <v>186</v>
      </c>
      <c r="AG79" s="153"/>
      <c r="AH79" s="153"/>
      <c r="AI79" s="153"/>
      <c r="AJ79" s="39" t="s">
        <v>179</v>
      </c>
      <c r="AK79" s="142"/>
      <c r="AN79" s="89"/>
      <c r="AO79" s="89"/>
      <c r="AP79" s="142"/>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6"/>
    </row>
    <row r="80" spans="2:76" ht="15" customHeight="1">
      <c r="J80" s="142" t="s">
        <v>188</v>
      </c>
      <c r="K80" s="155"/>
      <c r="L80" s="155"/>
      <c r="M80" s="155"/>
      <c r="N80" s="155"/>
      <c r="O80" s="39" t="s">
        <v>189</v>
      </c>
      <c r="W80" s="142"/>
      <c r="AE80" s="142"/>
      <c r="AK80" s="142"/>
      <c r="AN80" s="89"/>
      <c r="AO80" s="89"/>
      <c r="AP80" s="142"/>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6"/>
    </row>
    <row r="81" spans="3:76" ht="4.9000000000000004" customHeight="1">
      <c r="J81" s="142"/>
      <c r="K81" s="138"/>
      <c r="W81" s="142"/>
      <c r="X81" s="142"/>
      <c r="Y81" s="142"/>
      <c r="AE81" s="142"/>
      <c r="AK81" s="142"/>
      <c r="AN81" s="89"/>
      <c r="AO81" s="89"/>
      <c r="AP81" s="142"/>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6"/>
    </row>
    <row r="82" spans="3:76" ht="15" customHeight="1">
      <c r="G82" s="142" t="s">
        <v>204</v>
      </c>
      <c r="H82" s="23"/>
      <c r="I82" s="39" t="s">
        <v>83</v>
      </c>
      <c r="J82" s="142"/>
      <c r="K82" s="23"/>
      <c r="L82" s="39" t="s">
        <v>84</v>
      </c>
      <c r="O82" s="142" t="s">
        <v>203</v>
      </c>
      <c r="P82" s="148"/>
      <c r="Q82" s="148"/>
      <c r="R82" s="148"/>
      <c r="S82" s="148"/>
      <c r="T82" s="148"/>
      <c r="W82" s="142"/>
      <c r="X82" s="142"/>
      <c r="Y82" s="142"/>
      <c r="AK82" s="142"/>
      <c r="AL82" s="124">
        <f>IF(AND(ISBLANK(H82),ISBLANK(K82)),1,2)</f>
        <v>1</v>
      </c>
      <c r="AM82" s="124">
        <f>IF(ISBLANK(H82),1,2)</f>
        <v>1</v>
      </c>
      <c r="AN82" s="89"/>
      <c r="AO82" s="89"/>
      <c r="AP82" s="142"/>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6"/>
    </row>
    <row r="83" spans="3:76" ht="4.9000000000000004" customHeight="1">
      <c r="G83" s="142"/>
      <c r="H83" s="142"/>
      <c r="I83" s="142"/>
      <c r="J83" s="142"/>
      <c r="K83" s="142"/>
      <c r="L83" s="142"/>
      <c r="W83" s="142"/>
      <c r="X83" s="142"/>
      <c r="Y83" s="142"/>
      <c r="AK83" s="142"/>
      <c r="AN83" s="89"/>
      <c r="AO83" s="89"/>
      <c r="AP83" s="142"/>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6"/>
    </row>
    <row r="84" spans="3:76" ht="15" customHeight="1">
      <c r="G84" s="142" t="s">
        <v>205</v>
      </c>
      <c r="H84" s="23"/>
      <c r="I84" s="39" t="s">
        <v>83</v>
      </c>
      <c r="K84" s="23"/>
      <c r="L84" s="39" t="s">
        <v>84</v>
      </c>
      <c r="O84" s="142" t="s">
        <v>203</v>
      </c>
      <c r="P84" s="148"/>
      <c r="Q84" s="148"/>
      <c r="R84" s="148"/>
      <c r="S84" s="148"/>
      <c r="T84" s="148"/>
      <c r="W84" s="142"/>
      <c r="X84" s="142"/>
      <c r="Y84" s="142"/>
      <c r="AK84" s="142"/>
      <c r="AL84" s="124">
        <f>IF(AND(ISBLANK(H84),ISBLANK(K84)),1,2)</f>
        <v>1</v>
      </c>
      <c r="AM84" s="124">
        <f>IF(ISBLANK(H84),1,2)</f>
        <v>1</v>
      </c>
      <c r="AN84" s="89"/>
      <c r="AO84" s="89"/>
      <c r="AP84" s="142"/>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6"/>
    </row>
    <row r="85" spans="3:76" ht="4.9000000000000004" customHeight="1">
      <c r="AN85" s="89"/>
      <c r="AO85" s="89"/>
      <c r="AP85" s="142"/>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6"/>
    </row>
    <row r="86" spans="3:76" ht="15" customHeight="1">
      <c r="C86" s="100" t="s">
        <v>206</v>
      </c>
      <c r="N86" s="135" t="s">
        <v>207</v>
      </c>
      <c r="R86" s="151" t="s">
        <v>208</v>
      </c>
      <c r="S86" s="151"/>
      <c r="T86" s="151"/>
      <c r="W86" s="151" t="s">
        <v>209</v>
      </c>
      <c r="X86" s="151"/>
      <c r="Y86" s="151"/>
      <c r="AN86" s="89"/>
      <c r="AO86" s="89"/>
      <c r="AP86" s="142"/>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6"/>
    </row>
    <row r="87" spans="3:76" ht="15" customHeight="1">
      <c r="L87" s="142" t="s">
        <v>210</v>
      </c>
      <c r="M87" s="153"/>
      <c r="N87" s="153"/>
      <c r="O87" s="153"/>
      <c r="P87" s="39" t="s">
        <v>191</v>
      </c>
      <c r="R87" s="153"/>
      <c r="S87" s="153"/>
      <c r="T87" s="153"/>
      <c r="U87" s="39" t="s">
        <v>179</v>
      </c>
      <c r="W87" s="153"/>
      <c r="X87" s="153"/>
      <c r="Y87" s="153"/>
      <c r="Z87" s="39" t="s">
        <v>179</v>
      </c>
      <c r="AN87" s="89"/>
      <c r="AO87" s="89"/>
      <c r="AP87" s="142"/>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6"/>
    </row>
    <row r="88" spans="3:76" ht="15" customHeight="1">
      <c r="L88" s="142" t="s">
        <v>211</v>
      </c>
      <c r="M88" s="149"/>
      <c r="N88" s="149"/>
      <c r="O88" s="149"/>
      <c r="P88" s="39" t="s">
        <v>191</v>
      </c>
      <c r="R88" s="149"/>
      <c r="S88" s="149"/>
      <c r="T88" s="149"/>
      <c r="U88" s="39" t="s">
        <v>179</v>
      </c>
      <c r="W88" s="149"/>
      <c r="X88" s="149"/>
      <c r="Y88" s="149"/>
      <c r="Z88" s="39" t="s">
        <v>179</v>
      </c>
      <c r="AN88" s="89"/>
      <c r="AO88" s="89"/>
      <c r="AP88" s="142"/>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6"/>
    </row>
    <row r="89" spans="3:76" ht="15" customHeight="1">
      <c r="L89" s="142" t="s">
        <v>212</v>
      </c>
      <c r="M89" s="149"/>
      <c r="N89" s="149"/>
      <c r="O89" s="149"/>
      <c r="P89" s="39" t="s">
        <v>191</v>
      </c>
      <c r="R89" s="149"/>
      <c r="S89" s="149"/>
      <c r="T89" s="149"/>
      <c r="U89" s="39" t="s">
        <v>179</v>
      </c>
      <c r="W89" s="149"/>
      <c r="X89" s="149"/>
      <c r="Y89" s="149"/>
      <c r="Z89" s="39" t="s">
        <v>179</v>
      </c>
      <c r="AN89" s="89"/>
      <c r="AO89" s="89"/>
      <c r="AP89" s="142"/>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6"/>
    </row>
    <row r="90" spans="3:76" ht="15" customHeight="1">
      <c r="L90" s="142" t="s">
        <v>213</v>
      </c>
      <c r="M90" s="149"/>
      <c r="N90" s="149"/>
      <c r="O90" s="149"/>
      <c r="P90" s="39" t="s">
        <v>191</v>
      </c>
      <c r="R90" s="149"/>
      <c r="S90" s="149"/>
      <c r="T90" s="149"/>
      <c r="U90" s="39" t="s">
        <v>179</v>
      </c>
      <c r="W90" s="149"/>
      <c r="X90" s="149"/>
      <c r="Y90" s="149"/>
      <c r="Z90" s="39" t="s">
        <v>179</v>
      </c>
      <c r="AN90" s="89"/>
      <c r="AO90" s="89"/>
      <c r="AP90" s="142"/>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6"/>
    </row>
    <row r="91" spans="3:76" ht="15" customHeight="1">
      <c r="L91" s="142" t="s">
        <v>214</v>
      </c>
      <c r="M91" s="149"/>
      <c r="N91" s="149"/>
      <c r="O91" s="149"/>
      <c r="P91" s="39" t="s">
        <v>191</v>
      </c>
      <c r="R91" s="149"/>
      <c r="S91" s="149"/>
      <c r="T91" s="149"/>
      <c r="U91" s="39" t="s">
        <v>179</v>
      </c>
      <c r="W91" s="149"/>
      <c r="X91" s="149"/>
      <c r="Y91" s="149"/>
      <c r="Z91" s="39" t="s">
        <v>179</v>
      </c>
      <c r="AN91" s="89"/>
      <c r="AO91" s="89"/>
      <c r="AP91" s="142"/>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6"/>
    </row>
    <row r="92" spans="3:76" ht="15" customHeight="1">
      <c r="C92" s="100" t="s">
        <v>215</v>
      </c>
      <c r="M92" s="158" t="s">
        <v>216</v>
      </c>
      <c r="N92" s="158"/>
      <c r="O92" s="158"/>
      <c r="Q92" s="151" t="s">
        <v>217</v>
      </c>
      <c r="R92" s="151"/>
      <c r="S92" s="151"/>
      <c r="T92" s="151"/>
      <c r="U92" s="151"/>
      <c r="V92" s="151" t="s">
        <v>218</v>
      </c>
      <c r="W92" s="151"/>
      <c r="X92" s="151"/>
      <c r="Y92" s="151"/>
      <c r="Z92" s="151"/>
      <c r="AB92" s="151" t="s">
        <v>219</v>
      </c>
      <c r="AC92" s="151"/>
      <c r="AD92" s="151"/>
      <c r="AN92" s="89"/>
      <c r="AO92" s="89"/>
      <c r="AP92" s="142"/>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6"/>
    </row>
    <row r="93" spans="3:76" ht="15" customHeight="1">
      <c r="L93" s="142" t="s">
        <v>220</v>
      </c>
      <c r="M93" s="154"/>
      <c r="N93" s="154"/>
      <c r="O93" s="154"/>
      <c r="P93" s="39" t="s">
        <v>197</v>
      </c>
      <c r="R93" s="154"/>
      <c r="S93" s="154"/>
      <c r="T93" s="154"/>
      <c r="U93" s="39" t="s">
        <v>179</v>
      </c>
      <c r="W93" s="160"/>
      <c r="X93" s="160"/>
      <c r="Y93" s="160"/>
      <c r="Z93" s="39" t="s">
        <v>189</v>
      </c>
      <c r="AB93" s="153"/>
      <c r="AC93" s="153"/>
      <c r="AD93" s="153"/>
      <c r="AE93" s="39" t="s">
        <v>179</v>
      </c>
      <c r="AN93" s="89"/>
      <c r="AO93" s="89"/>
      <c r="AP93" s="142"/>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6"/>
    </row>
    <row r="94" spans="3:76" ht="15" customHeight="1">
      <c r="L94" s="142" t="s">
        <v>221</v>
      </c>
      <c r="M94" s="164"/>
      <c r="N94" s="164"/>
      <c r="O94" s="164"/>
      <c r="P94" s="39" t="s">
        <v>197</v>
      </c>
      <c r="R94" s="164"/>
      <c r="S94" s="164"/>
      <c r="T94" s="164"/>
      <c r="U94" s="39" t="s">
        <v>179</v>
      </c>
      <c r="W94" s="155"/>
      <c r="X94" s="155"/>
      <c r="Y94" s="155"/>
      <c r="Z94" s="39" t="s">
        <v>189</v>
      </c>
      <c r="AB94" s="149"/>
      <c r="AC94" s="149"/>
      <c r="AD94" s="149"/>
      <c r="AE94" s="39" t="s">
        <v>179</v>
      </c>
      <c r="AN94" s="89"/>
      <c r="AO94" s="89"/>
      <c r="AP94" s="142"/>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6"/>
    </row>
    <row r="95" spans="3:76" ht="15" customHeight="1">
      <c r="L95" s="142" t="s">
        <v>222</v>
      </c>
      <c r="M95" s="164"/>
      <c r="N95" s="164"/>
      <c r="O95" s="164"/>
      <c r="P95" s="39" t="s">
        <v>197</v>
      </c>
      <c r="R95" s="164"/>
      <c r="S95" s="164"/>
      <c r="T95" s="164"/>
      <c r="U95" s="39" t="s">
        <v>179</v>
      </c>
      <c r="W95" s="155"/>
      <c r="X95" s="155"/>
      <c r="Y95" s="155"/>
      <c r="Z95" s="39" t="s">
        <v>189</v>
      </c>
      <c r="AB95" s="149"/>
      <c r="AC95" s="149"/>
      <c r="AD95" s="149"/>
      <c r="AE95" s="39" t="s">
        <v>179</v>
      </c>
      <c r="AN95" s="89"/>
      <c r="AO95" s="89"/>
      <c r="AP95" s="142"/>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6"/>
    </row>
    <row r="96" spans="3:76" ht="15" customHeight="1">
      <c r="V96" s="142" t="s">
        <v>188</v>
      </c>
      <c r="W96" s="156">
        <f>(M93*W93)+(M94*W94)+(M95*W95)</f>
        <v>0</v>
      </c>
      <c r="X96" s="156"/>
      <c r="Y96" s="156"/>
      <c r="Z96" s="39" t="s">
        <v>189</v>
      </c>
      <c r="AN96" s="89"/>
      <c r="AO96" s="89"/>
      <c r="AP96" s="142"/>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6"/>
    </row>
    <row r="97" spans="2:76" ht="15" customHeight="1">
      <c r="K97" s="142"/>
      <c r="N97" s="135" t="s">
        <v>223</v>
      </c>
      <c r="S97" s="135" t="s">
        <v>224</v>
      </c>
      <c r="X97" s="135" t="s">
        <v>208</v>
      </c>
      <c r="AC97" s="135" t="s">
        <v>209</v>
      </c>
      <c r="AN97" s="89"/>
      <c r="AO97" s="89"/>
      <c r="AP97" s="142"/>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6"/>
    </row>
    <row r="98" spans="2:76" ht="15" customHeight="1">
      <c r="K98" s="142" t="s">
        <v>225</v>
      </c>
      <c r="M98" s="153"/>
      <c r="N98" s="153"/>
      <c r="O98" s="153"/>
      <c r="P98" s="39" t="s">
        <v>191</v>
      </c>
      <c r="R98" s="153"/>
      <c r="S98" s="153"/>
      <c r="T98" s="153"/>
      <c r="U98" s="39" t="s">
        <v>179</v>
      </c>
      <c r="W98" s="153"/>
      <c r="X98" s="153"/>
      <c r="Y98" s="153"/>
      <c r="Z98" s="39" t="s">
        <v>179</v>
      </c>
      <c r="AB98" s="153"/>
      <c r="AC98" s="153"/>
      <c r="AD98" s="153"/>
      <c r="AE98" s="39" t="s">
        <v>179</v>
      </c>
      <c r="AN98" s="89"/>
      <c r="AO98" s="89"/>
      <c r="AP98" s="142"/>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6"/>
    </row>
    <row r="99" spans="2:76" ht="15" customHeight="1">
      <c r="AN99" s="89"/>
      <c r="AO99" s="89"/>
      <c r="AP99" s="142"/>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6"/>
    </row>
    <row r="100" spans="2:76" ht="15" customHeight="1">
      <c r="C100" s="100" t="s">
        <v>226</v>
      </c>
      <c r="L100" s="142" t="s">
        <v>184</v>
      </c>
      <c r="M100" s="148"/>
      <c r="N100" s="148"/>
      <c r="O100" s="148"/>
      <c r="P100" s="148"/>
      <c r="AC100" s="23"/>
      <c r="AD100" s="39" t="s">
        <v>227</v>
      </c>
      <c r="AL100" s="124">
        <f>IF(ISBLANK(AC100),1,2)</f>
        <v>1</v>
      </c>
      <c r="AN100" s="89"/>
      <c r="AO100" s="89"/>
      <c r="AP100" s="142"/>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6"/>
    </row>
    <row r="101" spans="2:76" ht="15" customHeight="1">
      <c r="L101" s="142" t="s">
        <v>228</v>
      </c>
      <c r="M101" s="149"/>
      <c r="N101" s="149"/>
      <c r="O101" s="149"/>
      <c r="P101" s="39" t="s">
        <v>179</v>
      </c>
      <c r="U101" s="142" t="s">
        <v>190</v>
      </c>
      <c r="V101" s="153"/>
      <c r="W101" s="153"/>
      <c r="X101" s="153"/>
      <c r="Y101" s="39" t="s">
        <v>191</v>
      </c>
      <c r="AL101" s="124">
        <f>IF(ISBLANK(V101),1,2)</f>
        <v>1</v>
      </c>
      <c r="AN101" s="89"/>
      <c r="AO101" s="89"/>
      <c r="AP101" s="142"/>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6"/>
    </row>
    <row r="102" spans="2:76" ht="15" customHeight="1">
      <c r="L102" s="142" t="s">
        <v>229</v>
      </c>
      <c r="M102" s="149"/>
      <c r="N102" s="149"/>
      <c r="O102" s="149"/>
      <c r="P102" s="39" t="s">
        <v>179</v>
      </c>
      <c r="U102" s="142" t="s">
        <v>190</v>
      </c>
      <c r="V102" s="149"/>
      <c r="W102" s="149"/>
      <c r="X102" s="149"/>
      <c r="Y102" s="39" t="s">
        <v>191</v>
      </c>
      <c r="AN102" s="89"/>
      <c r="AO102" s="89"/>
      <c r="AP102" s="142"/>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6"/>
    </row>
    <row r="103" spans="2:76" ht="15" customHeight="1">
      <c r="C103" s="100" t="s">
        <v>194</v>
      </c>
      <c r="L103" s="142" t="s">
        <v>184</v>
      </c>
      <c r="M103" s="148"/>
      <c r="N103" s="148"/>
      <c r="O103" s="148"/>
      <c r="P103" s="148"/>
      <c r="AC103" s="23"/>
      <c r="AD103" s="39" t="s">
        <v>195</v>
      </c>
      <c r="AL103" s="124">
        <f>IF(ISBLANK(AC103),1,2)</f>
        <v>1</v>
      </c>
      <c r="AN103" s="89"/>
      <c r="AO103" s="89"/>
      <c r="AP103" s="142"/>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6"/>
    </row>
    <row r="104" spans="2:76" ht="15" customHeight="1">
      <c r="L104" s="142" t="s">
        <v>190</v>
      </c>
      <c r="M104" s="149"/>
      <c r="N104" s="149"/>
      <c r="O104" s="149"/>
      <c r="P104" s="39" t="s">
        <v>191</v>
      </c>
      <c r="U104" s="142" t="s">
        <v>196</v>
      </c>
      <c r="V104" s="154"/>
      <c r="W104" s="154"/>
      <c r="X104" s="154"/>
      <c r="Y104" s="39" t="s">
        <v>197</v>
      </c>
      <c r="AL104" s="124">
        <f>IF(ISBLANK(V104),1,2)</f>
        <v>1</v>
      </c>
      <c r="AN104" s="89"/>
      <c r="AO104" s="89"/>
      <c r="AP104" s="142"/>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6"/>
    </row>
    <row r="105" spans="2:76" ht="15" customHeight="1">
      <c r="L105" s="142"/>
      <c r="U105" s="142"/>
      <c r="AN105" s="89"/>
      <c r="AO105" s="89"/>
      <c r="AP105" s="142"/>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6"/>
    </row>
    <row r="106" spans="2:76" ht="15" customHeight="1">
      <c r="L106" s="142"/>
      <c r="U106" s="142"/>
      <c r="AN106" s="89"/>
      <c r="AO106" s="89"/>
      <c r="AP106" s="142"/>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6"/>
    </row>
    <row r="107" spans="2:76" ht="15" customHeight="1">
      <c r="L107" s="142"/>
      <c r="U107" s="142"/>
      <c r="AN107" s="89"/>
      <c r="AO107" s="89"/>
      <c r="AP107" s="142"/>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6"/>
    </row>
    <row r="108" spans="2:76" ht="15" customHeight="1">
      <c r="L108" s="142"/>
      <c r="U108" s="142"/>
      <c r="AN108" s="89"/>
      <c r="AO108" s="89"/>
      <c r="AP108" s="142"/>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6"/>
    </row>
    <row r="109" spans="2:76" ht="15" customHeight="1">
      <c r="AK109" s="43"/>
      <c r="AN109" s="89"/>
      <c r="AO109" s="89"/>
      <c r="AP109" s="142"/>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6"/>
    </row>
    <row r="110" spans="2:76" ht="15" customHeight="1">
      <c r="B110" s="150">
        <f>Tables!$C$13</f>
        <v>45031</v>
      </c>
      <c r="C110" s="150"/>
      <c r="D110" s="150"/>
      <c r="E110" s="150"/>
      <c r="F110" s="150"/>
      <c r="G110" s="150"/>
      <c r="H110" s="150"/>
      <c r="R110" s="151" t="s">
        <v>230</v>
      </c>
      <c r="S110" s="151"/>
      <c r="T110" s="151"/>
      <c r="U110" s="151"/>
      <c r="AK110" s="43"/>
      <c r="AN110" s="89"/>
      <c r="AO110" s="89"/>
      <c r="AP110" s="142"/>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6"/>
    </row>
    <row r="111" spans="2:76" ht="15" customHeight="1">
      <c r="C111" s="142" t="s">
        <v>168</v>
      </c>
      <c r="D111" s="157">
        <f>IF(ISBLANK($E$19),0,$E$19)</f>
        <v>0</v>
      </c>
      <c r="E111" s="157"/>
      <c r="F111" s="157"/>
      <c r="G111" s="157"/>
      <c r="H111" s="157"/>
      <c r="I111" s="157"/>
      <c r="J111" s="157"/>
      <c r="K111" s="157"/>
      <c r="L111" s="157"/>
      <c r="M111" s="157"/>
      <c r="N111" s="157"/>
      <c r="O111" s="157"/>
      <c r="P111" s="157"/>
      <c r="Q111" s="157"/>
      <c r="R111" s="157"/>
      <c r="S111" s="157"/>
      <c r="T111" s="157"/>
      <c r="U111" s="157"/>
      <c r="V111" s="157"/>
      <c r="W111" s="157"/>
      <c r="X111" s="157"/>
      <c r="Y111" s="157"/>
      <c r="AD111" s="142" t="s">
        <v>99</v>
      </c>
      <c r="AE111" s="146">
        <f>IF(ISBLANK($AE$19),0,$AE$19)</f>
        <v>0</v>
      </c>
      <c r="AF111" s="146"/>
      <c r="AG111" s="146"/>
      <c r="AH111" s="146"/>
      <c r="AI111" s="146"/>
      <c r="AJ111" s="146"/>
      <c r="AN111" s="89"/>
      <c r="AO111" s="89"/>
      <c r="AP111" s="142"/>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6"/>
    </row>
    <row r="112" spans="2:76" ht="15" customHeight="1">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D112" s="142" t="s">
        <v>122</v>
      </c>
      <c r="AE112" s="147">
        <f>IF(ISBLANK($AE$20),0,$AE$20)</f>
        <v>0</v>
      </c>
      <c r="AF112" s="147"/>
      <c r="AG112" s="147"/>
      <c r="AH112" s="147"/>
      <c r="AI112" s="147"/>
      <c r="AJ112" s="147"/>
      <c r="AN112" s="89"/>
      <c r="AO112" s="89"/>
      <c r="AP112" s="142"/>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6"/>
    </row>
    <row r="113" spans="2:41" ht="15" customHeight="1">
      <c r="B113" s="1" t="s">
        <v>231</v>
      </c>
      <c r="C113" s="1"/>
      <c r="D113" s="1"/>
      <c r="E113" s="1"/>
      <c r="F113" s="1"/>
      <c r="G113" s="1"/>
      <c r="H113" s="1"/>
      <c r="I113" s="1"/>
      <c r="J113" s="142"/>
      <c r="K113" s="142"/>
      <c r="L113" s="142"/>
      <c r="M113" s="142"/>
      <c r="N113" s="50"/>
      <c r="O113" s="49"/>
      <c r="P113" s="49"/>
      <c r="Q113" s="49"/>
      <c r="R113" s="49"/>
      <c r="S113" s="49"/>
      <c r="T113" s="49"/>
      <c r="U113" s="49"/>
      <c r="V113" s="49"/>
      <c r="W113" s="49"/>
      <c r="X113" s="49"/>
      <c r="Y113" s="49"/>
      <c r="Z113" s="49"/>
    </row>
    <row r="114" spans="2:41" s="95" customFormat="1" ht="4.9000000000000004" customHeight="1">
      <c r="B114" s="1"/>
      <c r="C114" s="1"/>
      <c r="D114" s="1"/>
      <c r="E114" s="1"/>
      <c r="F114" s="1"/>
      <c r="G114" s="1"/>
      <c r="H114" s="1"/>
      <c r="I114" s="1"/>
      <c r="AL114" s="96"/>
      <c r="AM114" s="96"/>
      <c r="AN114" s="96"/>
      <c r="AO114" s="96"/>
    </row>
    <row r="115" spans="2:41" ht="15" customHeight="1">
      <c r="E115" s="142" t="s">
        <v>184</v>
      </c>
      <c r="F115" s="148"/>
      <c r="G115" s="148"/>
      <c r="H115" s="148"/>
      <c r="I115" s="148"/>
      <c r="J115" s="95"/>
      <c r="K115" s="95"/>
      <c r="L115" s="95"/>
      <c r="O115" s="142" t="s">
        <v>185</v>
      </c>
      <c r="P115" s="148"/>
      <c r="Q115" s="148"/>
      <c r="R115" s="148"/>
      <c r="AC115" s="142"/>
      <c r="AE115" s="142" t="s">
        <v>232</v>
      </c>
      <c r="AF115" s="23"/>
      <c r="AG115" s="39" t="s">
        <v>83</v>
      </c>
      <c r="AI115" s="23"/>
      <c r="AJ115" s="39" t="s">
        <v>84</v>
      </c>
      <c r="AM115" s="124">
        <f>IF(AND(ISBLANK(AF115),ISBLANK(AI115)),1,2)</f>
        <v>1</v>
      </c>
    </row>
    <row r="116" spans="2:41" ht="15" customHeight="1">
      <c r="E116" s="142" t="s">
        <v>190</v>
      </c>
      <c r="F116" s="149"/>
      <c r="G116" s="149"/>
      <c r="H116" s="149"/>
      <c r="I116" s="149"/>
      <c r="J116" s="39" t="s">
        <v>179</v>
      </c>
      <c r="K116" s="43"/>
      <c r="AL116" s="124">
        <f>IF(ISBLANK(F116),1,2)</f>
        <v>1</v>
      </c>
    </row>
    <row r="117" spans="2:41" ht="15" customHeight="1">
      <c r="E117" s="142" t="s">
        <v>192</v>
      </c>
      <c r="F117" s="149"/>
      <c r="G117" s="149"/>
      <c r="H117" s="149"/>
      <c r="I117" s="149"/>
      <c r="J117" s="39" t="s">
        <v>179</v>
      </c>
      <c r="K117" s="43"/>
      <c r="O117" s="142" t="s">
        <v>233</v>
      </c>
      <c r="P117" s="153"/>
      <c r="Q117" s="153"/>
      <c r="R117" s="153"/>
      <c r="S117" s="39" t="s">
        <v>179</v>
      </c>
      <c r="AL117" s="124">
        <f>IF(AND(ISBLANK(F117),ISBLANK(P117)),1,2)</f>
        <v>1</v>
      </c>
    </row>
    <row r="118" spans="2:41" ht="15" customHeight="1">
      <c r="E118" s="142" t="s">
        <v>234</v>
      </c>
      <c r="F118" s="149"/>
      <c r="G118" s="149"/>
      <c r="H118" s="149"/>
      <c r="I118" s="149"/>
      <c r="J118" s="39" t="s">
        <v>179</v>
      </c>
      <c r="K118" s="43"/>
      <c r="O118" s="142" t="s">
        <v>235</v>
      </c>
      <c r="P118" s="149"/>
      <c r="Q118" s="149"/>
      <c r="R118" s="149"/>
      <c r="S118" s="39" t="s">
        <v>179</v>
      </c>
      <c r="AM118" s="124">
        <f>IF(AND(ISBLANK(AF118),ISBLANK(AI118)),1,2)</f>
        <v>1</v>
      </c>
    </row>
    <row r="119" spans="2:41" ht="4.9000000000000004" customHeight="1">
      <c r="E119" s="142"/>
      <c r="F119" s="133"/>
      <c r="G119" s="133"/>
      <c r="H119" s="133"/>
      <c r="I119" s="133"/>
      <c r="J119" s="43"/>
      <c r="K119" s="43"/>
      <c r="Q119" s="142"/>
      <c r="R119" s="43"/>
      <c r="S119" s="43"/>
    </row>
    <row r="120" spans="2:41" ht="15" customHeight="1">
      <c r="F120" s="151" t="s">
        <v>1</v>
      </c>
      <c r="G120" s="151"/>
      <c r="H120" s="151"/>
      <c r="I120" s="151"/>
      <c r="J120" s="43"/>
      <c r="K120" s="43"/>
      <c r="L120" s="135" t="s">
        <v>236</v>
      </c>
      <c r="N120" s="135"/>
      <c r="O120" s="135"/>
      <c r="P120" s="135"/>
      <c r="Q120" s="135" t="s">
        <v>237</v>
      </c>
      <c r="S120" s="135"/>
      <c r="V120" s="135" t="s">
        <v>219</v>
      </c>
    </row>
    <row r="121" spans="2:41" ht="15" customHeight="1">
      <c r="E121" s="142" t="s">
        <v>238</v>
      </c>
      <c r="F121" s="148"/>
      <c r="G121" s="148"/>
      <c r="H121" s="148"/>
      <c r="I121" s="148"/>
      <c r="J121" s="43"/>
      <c r="K121" s="153"/>
      <c r="L121" s="153"/>
      <c r="M121" s="153"/>
      <c r="N121" s="39" t="s">
        <v>191</v>
      </c>
      <c r="O121" s="135"/>
      <c r="P121" s="153"/>
      <c r="Q121" s="153"/>
      <c r="R121" s="153"/>
      <c r="S121" s="39" t="s">
        <v>191</v>
      </c>
      <c r="U121" s="153"/>
      <c r="V121" s="153"/>
      <c r="W121" s="153"/>
      <c r="X121" s="39" t="s">
        <v>179</v>
      </c>
      <c r="AC121" s="142"/>
      <c r="AL121" s="124">
        <f>IF(ISBLANK(F121),1,2)</f>
        <v>1</v>
      </c>
      <c r="AM121" s="124">
        <f>IF(AND(ISBLANK(AF121),ISBLANK(AI121)),1,2)</f>
        <v>1</v>
      </c>
    </row>
    <row r="122" spans="2:41" ht="4.9000000000000004" customHeight="1">
      <c r="E122" s="142"/>
      <c r="F122" s="142"/>
      <c r="G122" s="142"/>
      <c r="H122" s="142"/>
      <c r="I122" s="142"/>
      <c r="J122" s="43"/>
      <c r="K122" s="142"/>
      <c r="L122" s="142"/>
      <c r="N122" s="142"/>
      <c r="O122" s="135"/>
      <c r="P122" s="142"/>
      <c r="S122" s="142"/>
      <c r="U122" s="142"/>
      <c r="V122" s="142"/>
      <c r="X122" s="142"/>
      <c r="Y122" s="142"/>
      <c r="Z122" s="142"/>
      <c r="AC122" s="142"/>
      <c r="AD122" s="142"/>
      <c r="AE122" s="142"/>
      <c r="AF122" s="142"/>
      <c r="AG122" s="142"/>
      <c r="AH122" s="142"/>
      <c r="AI122" s="142"/>
      <c r="AJ122" s="142"/>
    </row>
    <row r="123" spans="2:41" ht="15" customHeight="1">
      <c r="E123" s="142" t="s">
        <v>239</v>
      </c>
      <c r="F123" s="148"/>
      <c r="G123" s="148"/>
      <c r="H123" s="148"/>
      <c r="I123" s="148"/>
      <c r="J123" s="43"/>
      <c r="K123" s="153"/>
      <c r="L123" s="153"/>
      <c r="M123" s="153"/>
      <c r="N123" s="39" t="str">
        <f>IF(F123="V-notch","deg","in")</f>
        <v>in</v>
      </c>
      <c r="O123" s="135"/>
      <c r="P123" s="153"/>
      <c r="Q123" s="153"/>
      <c r="R123" s="153"/>
      <c r="S123" s="39" t="s">
        <v>191</v>
      </c>
      <c r="U123" s="153"/>
      <c r="V123" s="153"/>
      <c r="W123" s="153"/>
      <c r="X123" s="39" t="s">
        <v>179</v>
      </c>
      <c r="AC123" s="142"/>
      <c r="AE123" s="142" t="s">
        <v>240</v>
      </c>
      <c r="AF123" s="23"/>
      <c r="AG123" s="39" t="s">
        <v>83</v>
      </c>
      <c r="AI123" s="23"/>
      <c r="AJ123" s="39" t="s">
        <v>84</v>
      </c>
      <c r="AL123" s="124">
        <f>IF(ISBLANK(F123),1,2)</f>
        <v>1</v>
      </c>
      <c r="AM123" s="124">
        <f>IF(AND(ISBLANK(AF123),ISBLANK(AI123)),1,2)</f>
        <v>1</v>
      </c>
      <c r="AN123" s="124">
        <f>IF(ISBLANK(AI123),1,IF(AM64=2,1,2))</f>
        <v>1</v>
      </c>
    </row>
    <row r="124" spans="2:41" ht="15" customHeight="1">
      <c r="C124" s="152" t="s">
        <v>12</v>
      </c>
      <c r="D124" s="152"/>
      <c r="E124" s="152"/>
      <c r="F124" s="148"/>
      <c r="G124" s="148"/>
      <c r="H124" s="148"/>
      <c r="I124" s="148"/>
      <c r="J124" s="43"/>
      <c r="K124" s="153"/>
      <c r="L124" s="153"/>
      <c r="M124" s="153"/>
      <c r="N124" s="39" t="str">
        <f>IF(F124="V-notch","deg","in")</f>
        <v>in</v>
      </c>
      <c r="O124" s="135"/>
      <c r="P124" s="153"/>
      <c r="Q124" s="153"/>
      <c r="R124" s="153"/>
      <c r="S124" s="39" t="s">
        <v>191</v>
      </c>
      <c r="U124" s="153"/>
      <c r="V124" s="153"/>
      <c r="W124" s="153"/>
      <c r="X124" s="39" t="s">
        <v>179</v>
      </c>
      <c r="AL124" s="124">
        <f>IF(C124="None: ",3,IF(OR(C124="Orifice: ",C124="Weir: "),2,1))</f>
        <v>1</v>
      </c>
    </row>
    <row r="125" spans="2:41" ht="15" customHeight="1">
      <c r="C125" s="152" t="s">
        <v>12</v>
      </c>
      <c r="D125" s="152"/>
      <c r="E125" s="152"/>
      <c r="F125" s="148"/>
      <c r="G125" s="148"/>
      <c r="H125" s="148"/>
      <c r="I125" s="148"/>
      <c r="J125" s="43"/>
      <c r="K125" s="153"/>
      <c r="L125" s="153"/>
      <c r="M125" s="153"/>
      <c r="N125" s="39" t="str">
        <f t="shared" ref="N125:N130" si="4">IF(F125="V-notch","deg","in")</f>
        <v>in</v>
      </c>
      <c r="O125" s="135"/>
      <c r="P125" s="153"/>
      <c r="Q125" s="153"/>
      <c r="R125" s="153"/>
      <c r="S125" s="39" t="s">
        <v>191</v>
      </c>
      <c r="U125" s="153"/>
      <c r="V125" s="153"/>
      <c r="W125" s="153"/>
      <c r="X125" s="39" t="s">
        <v>179</v>
      </c>
      <c r="AL125" s="124">
        <f t="shared" ref="AL125:AL130" si="5">IF(C125="None:",3,IF(OR(C125="Orifice: ",C125="Weir: "),2,1))</f>
        <v>1</v>
      </c>
    </row>
    <row r="126" spans="2:41" ht="15" customHeight="1">
      <c r="C126" s="152" t="s">
        <v>12</v>
      </c>
      <c r="D126" s="152"/>
      <c r="E126" s="152"/>
      <c r="F126" s="148"/>
      <c r="G126" s="148"/>
      <c r="H126" s="148"/>
      <c r="I126" s="148"/>
      <c r="J126" s="43"/>
      <c r="K126" s="149"/>
      <c r="L126" s="149"/>
      <c r="M126" s="149"/>
      <c r="N126" s="39" t="str">
        <f t="shared" si="4"/>
        <v>in</v>
      </c>
      <c r="O126" s="135"/>
      <c r="P126" s="149"/>
      <c r="Q126" s="149"/>
      <c r="R126" s="149"/>
      <c r="S126" s="39" t="s">
        <v>191</v>
      </c>
      <c r="U126" s="149"/>
      <c r="V126" s="149"/>
      <c r="W126" s="149"/>
      <c r="X126" s="39" t="s">
        <v>179</v>
      </c>
      <c r="AL126" s="124">
        <f t="shared" si="5"/>
        <v>1</v>
      </c>
    </row>
    <row r="127" spans="2:41" ht="15" customHeight="1">
      <c r="C127" s="152" t="s">
        <v>12</v>
      </c>
      <c r="D127" s="152"/>
      <c r="E127" s="152"/>
      <c r="F127" s="148"/>
      <c r="G127" s="148"/>
      <c r="H127" s="148"/>
      <c r="I127" s="148"/>
      <c r="J127" s="43"/>
      <c r="K127" s="149"/>
      <c r="L127" s="149"/>
      <c r="M127" s="149"/>
      <c r="N127" s="39" t="str">
        <f t="shared" si="4"/>
        <v>in</v>
      </c>
      <c r="O127" s="135"/>
      <c r="P127" s="149"/>
      <c r="Q127" s="149"/>
      <c r="R127" s="149"/>
      <c r="S127" s="39" t="s">
        <v>191</v>
      </c>
      <c r="U127" s="149"/>
      <c r="V127" s="149"/>
      <c r="W127" s="149"/>
      <c r="X127" s="39" t="s">
        <v>179</v>
      </c>
      <c r="AL127" s="124">
        <f t="shared" si="5"/>
        <v>1</v>
      </c>
    </row>
    <row r="128" spans="2:41" ht="15" customHeight="1">
      <c r="C128" s="152" t="s">
        <v>12</v>
      </c>
      <c r="D128" s="152"/>
      <c r="E128" s="152"/>
      <c r="F128" s="148"/>
      <c r="G128" s="148"/>
      <c r="H128" s="148"/>
      <c r="I128" s="148"/>
      <c r="J128" s="43"/>
      <c r="K128" s="149"/>
      <c r="L128" s="149"/>
      <c r="M128" s="149"/>
      <c r="N128" s="39" t="str">
        <f t="shared" si="4"/>
        <v>in</v>
      </c>
      <c r="O128" s="135"/>
      <c r="P128" s="149"/>
      <c r="Q128" s="149"/>
      <c r="R128" s="149"/>
      <c r="S128" s="39" t="s">
        <v>191</v>
      </c>
      <c r="U128" s="149"/>
      <c r="V128" s="149"/>
      <c r="W128" s="149"/>
      <c r="X128" s="39" t="s">
        <v>179</v>
      </c>
      <c r="AL128" s="124">
        <f t="shared" si="5"/>
        <v>1</v>
      </c>
    </row>
    <row r="129" spans="2:41" ht="15" customHeight="1">
      <c r="C129" s="152" t="s">
        <v>12</v>
      </c>
      <c r="D129" s="152"/>
      <c r="E129" s="152"/>
      <c r="F129" s="148"/>
      <c r="G129" s="148"/>
      <c r="H129" s="148"/>
      <c r="I129" s="148"/>
      <c r="J129" s="43"/>
      <c r="K129" s="149"/>
      <c r="L129" s="149"/>
      <c r="M129" s="149"/>
      <c r="N129" s="39" t="str">
        <f t="shared" si="4"/>
        <v>in</v>
      </c>
      <c r="O129" s="135"/>
      <c r="P129" s="149"/>
      <c r="Q129" s="149"/>
      <c r="R129" s="149"/>
      <c r="S129" s="39" t="s">
        <v>191</v>
      </c>
      <c r="U129" s="149"/>
      <c r="V129" s="149"/>
      <c r="W129" s="149"/>
      <c r="X129" s="39" t="s">
        <v>179</v>
      </c>
      <c r="AL129" s="124">
        <f t="shared" si="5"/>
        <v>1</v>
      </c>
    </row>
    <row r="130" spans="2:41" ht="15" customHeight="1">
      <c r="C130" s="152" t="s">
        <v>12</v>
      </c>
      <c r="D130" s="152"/>
      <c r="E130" s="152"/>
      <c r="F130" s="148"/>
      <c r="G130" s="148"/>
      <c r="H130" s="148"/>
      <c r="I130" s="148"/>
      <c r="J130" s="43"/>
      <c r="K130" s="149"/>
      <c r="L130" s="149"/>
      <c r="M130" s="149"/>
      <c r="N130" s="39" t="str">
        <f t="shared" si="4"/>
        <v>in</v>
      </c>
      <c r="O130" s="135"/>
      <c r="P130" s="149"/>
      <c r="Q130" s="149"/>
      <c r="R130" s="149"/>
      <c r="S130" s="39" t="s">
        <v>191</v>
      </c>
      <c r="U130" s="149"/>
      <c r="V130" s="149"/>
      <c r="W130" s="149"/>
      <c r="X130" s="39" t="s">
        <v>179</v>
      </c>
      <c r="AL130" s="124">
        <f t="shared" si="5"/>
        <v>1</v>
      </c>
      <c r="AO130" s="124">
        <f>IF(ISBLANK(K132),1,2)</f>
        <v>1</v>
      </c>
    </row>
    <row r="131" spans="2:41" ht="4.9000000000000004" customHeight="1"/>
    <row r="132" spans="2:41" ht="15" customHeight="1">
      <c r="B132" s="1" t="s">
        <v>241</v>
      </c>
      <c r="C132" s="1"/>
      <c r="D132" s="1"/>
      <c r="E132" s="1"/>
      <c r="F132" s="1"/>
      <c r="G132" s="1"/>
      <c r="H132" s="1"/>
      <c r="I132" s="1"/>
      <c r="K132" s="23"/>
      <c r="L132" s="39" t="s">
        <v>83</v>
      </c>
      <c r="O132" s="23"/>
      <c r="P132" s="39" t="s">
        <v>84</v>
      </c>
      <c r="Z132" s="142"/>
      <c r="AE132" s="142" t="s">
        <v>232</v>
      </c>
      <c r="AF132" s="23"/>
      <c r="AG132" s="39" t="s">
        <v>83</v>
      </c>
      <c r="AH132" s="46"/>
      <c r="AI132" s="23"/>
      <c r="AJ132" s="46" t="s">
        <v>242</v>
      </c>
      <c r="AL132" s="128">
        <f>IF(AND(ISBLANK(AF132),ISBLANK(AI132)),1,2)</f>
        <v>1</v>
      </c>
      <c r="AM132" s="124">
        <f>SUM(AM134:AM135,AM137,AO134:AO135,AO137)</f>
        <v>0</v>
      </c>
      <c r="AN132" s="14" t="s">
        <v>243</v>
      </c>
      <c r="AO132" s="124">
        <f>IF(AND(ISBLANK(K132),ISBLANK(O132)),1,2)</f>
        <v>1</v>
      </c>
    </row>
    <row r="133" spans="2:41" ht="4.9000000000000004" customHeight="1">
      <c r="B133" s="1"/>
      <c r="C133" s="1"/>
      <c r="D133" s="1"/>
      <c r="E133" s="1"/>
      <c r="F133" s="1"/>
      <c r="G133" s="1"/>
      <c r="H133" s="1"/>
      <c r="I133" s="1"/>
      <c r="AJ133" s="46"/>
      <c r="AL133" s="97"/>
    </row>
    <row r="134" spans="2:41" ht="15" customHeight="1">
      <c r="E134" s="142" t="s">
        <v>184</v>
      </c>
      <c r="F134" s="148"/>
      <c r="G134" s="148"/>
      <c r="H134" s="148"/>
      <c r="I134" s="148"/>
      <c r="N134" s="142" t="s">
        <v>185</v>
      </c>
      <c r="O134" s="148"/>
      <c r="P134" s="148"/>
      <c r="Q134" s="148"/>
      <c r="AI134" s="46"/>
      <c r="AJ134" s="46"/>
      <c r="AL134" s="89" t="s">
        <v>244</v>
      </c>
      <c r="AM134" s="124">
        <f>IF(ISBLANK(F135),0,1)</f>
        <v>0</v>
      </c>
      <c r="AN134" s="89" t="s">
        <v>0</v>
      </c>
      <c r="AO134" s="124">
        <f>IF(ISBLANK(F134),0,1)</f>
        <v>0</v>
      </c>
    </row>
    <row r="135" spans="2:41" ht="15" customHeight="1">
      <c r="E135" s="142" t="s">
        <v>192</v>
      </c>
      <c r="F135" s="149"/>
      <c r="G135" s="149"/>
      <c r="H135" s="149"/>
      <c r="I135" s="149"/>
      <c r="J135" s="39" t="s">
        <v>179</v>
      </c>
      <c r="N135" s="142" t="s">
        <v>186</v>
      </c>
      <c r="O135" s="149"/>
      <c r="P135" s="149"/>
      <c r="Q135" s="149"/>
      <c r="R135" s="39" t="s">
        <v>179</v>
      </c>
      <c r="V135" s="142" t="s">
        <v>245</v>
      </c>
      <c r="W135" s="153"/>
      <c r="X135" s="153"/>
      <c r="Y135" s="153"/>
      <c r="Z135" s="39" t="s">
        <v>179</v>
      </c>
      <c r="AE135" s="142" t="s">
        <v>246</v>
      </c>
      <c r="AF135" s="153"/>
      <c r="AG135" s="153"/>
      <c r="AH135" s="153"/>
      <c r="AI135" s="39" t="s">
        <v>179</v>
      </c>
      <c r="AL135" s="89" t="s">
        <v>247</v>
      </c>
      <c r="AM135" s="124">
        <f>IF(ISBLANK(O135),0,1)</f>
        <v>0</v>
      </c>
      <c r="AN135" s="89" t="s">
        <v>1</v>
      </c>
      <c r="AO135" s="124">
        <f>IF(ISBLANK(O134),0,1)</f>
        <v>0</v>
      </c>
    </row>
    <row r="136" spans="2:41" ht="4.9000000000000004" customHeight="1">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L136" s="89"/>
      <c r="AN136" s="89"/>
    </row>
    <row r="137" spans="2:41" ht="15" customHeight="1">
      <c r="B137" s="1" t="s">
        <v>248</v>
      </c>
      <c r="N137" s="44" t="s">
        <v>249</v>
      </c>
      <c r="O137" s="175"/>
      <c r="P137" s="175"/>
      <c r="Q137" s="175"/>
      <c r="R137" s="175"/>
      <c r="V137" s="142" t="s">
        <v>250</v>
      </c>
      <c r="W137" s="176"/>
      <c r="X137" s="176"/>
      <c r="Y137" s="176"/>
      <c r="Z137" s="176"/>
      <c r="AL137" s="89" t="s">
        <v>251</v>
      </c>
      <c r="AM137" s="124">
        <f>IF(ISBLANK(W135),0,1)</f>
        <v>0</v>
      </c>
      <c r="AN137" s="89" t="s">
        <v>252</v>
      </c>
      <c r="AO137" s="124">
        <f>IF(ISBLANK(AF135),0,1)</f>
        <v>0</v>
      </c>
    </row>
    <row r="138" spans="2:41" ht="4.9000000000000004" customHeight="1">
      <c r="B138" s="1"/>
      <c r="AL138" s="89"/>
      <c r="AN138" s="89"/>
    </row>
    <row r="139" spans="2:41" ht="19.899999999999999" customHeight="1">
      <c r="B139" s="1" t="s">
        <v>253</v>
      </c>
      <c r="C139" s="1"/>
      <c r="D139" s="1"/>
      <c r="E139" s="1"/>
      <c r="F139" s="1"/>
      <c r="G139" s="1"/>
      <c r="H139" s="1"/>
      <c r="I139" s="1"/>
      <c r="AL139" s="89" t="s">
        <v>254</v>
      </c>
      <c r="AM139" s="124">
        <f>IF(ISBLANK(O137),0,1)</f>
        <v>0</v>
      </c>
      <c r="AN139" s="89" t="s">
        <v>255</v>
      </c>
      <c r="AO139" s="124">
        <f>SUM(AM139:AM140)</f>
        <v>0</v>
      </c>
    </row>
    <row r="140" spans="2:41" ht="15" customHeight="1">
      <c r="C140" s="151" t="s">
        <v>256</v>
      </c>
      <c r="D140" s="151"/>
      <c r="E140" s="151"/>
      <c r="F140" s="135"/>
      <c r="G140" s="135"/>
      <c r="H140" s="135"/>
      <c r="I140" s="135" t="s">
        <v>257</v>
      </c>
      <c r="K140" s="135"/>
      <c r="L140" s="135"/>
      <c r="M140" s="39" t="s">
        <v>258</v>
      </c>
      <c r="T140" s="135" t="s">
        <v>256</v>
      </c>
      <c r="V140" s="135"/>
      <c r="W140" s="135"/>
      <c r="Y140" s="135" t="s">
        <v>257</v>
      </c>
      <c r="Z140" s="135"/>
      <c r="AC140" s="39" t="s">
        <v>258</v>
      </c>
      <c r="AL140" s="89" t="s">
        <v>259</v>
      </c>
      <c r="AM140" s="124">
        <f>IF(ISBLANK(W137),0,1)</f>
        <v>0</v>
      </c>
    </row>
    <row r="141" spans="2:41" ht="15" customHeight="1">
      <c r="C141" s="153"/>
      <c r="D141" s="153"/>
      <c r="E141" s="153"/>
      <c r="F141" s="39" t="s">
        <v>179</v>
      </c>
      <c r="H141" s="160"/>
      <c r="I141" s="160"/>
      <c r="J141" s="160"/>
      <c r="K141" s="39" t="s">
        <v>260</v>
      </c>
      <c r="M141" s="160"/>
      <c r="N141" s="160"/>
      <c r="O141" s="160"/>
      <c r="P141" s="160"/>
      <c r="Q141" s="39" t="s">
        <v>147</v>
      </c>
      <c r="S141" s="153"/>
      <c r="T141" s="153"/>
      <c r="U141" s="153"/>
      <c r="V141" s="39" t="s">
        <v>179</v>
      </c>
      <c r="W141" s="43"/>
      <c r="X141" s="160"/>
      <c r="Y141" s="160"/>
      <c r="Z141" s="160"/>
      <c r="AA141" s="39" t="s">
        <v>260</v>
      </c>
      <c r="AC141" s="160"/>
      <c r="AD141" s="160"/>
      <c r="AE141" s="160"/>
      <c r="AF141" s="160"/>
      <c r="AG141" s="39" t="s">
        <v>147</v>
      </c>
      <c r="AL141" s="124">
        <f t="shared" ref="AL141:AL150" si="6">IF(ISBLANK(C141),1,2)</f>
        <v>1</v>
      </c>
      <c r="AM141" s="124">
        <f t="shared" ref="AM141:AM150" si="7">IF(ISBLANK(S141),1,2)</f>
        <v>1</v>
      </c>
      <c r="AN141" s="124">
        <f>IF(ISBLANK(H141),1,2)</f>
        <v>1</v>
      </c>
      <c r="AO141" s="124">
        <f>IF(ISBLANK(M141),1,2)</f>
        <v>1</v>
      </c>
    </row>
    <row r="142" spans="2:41" ht="15" customHeight="1">
      <c r="C142" s="149"/>
      <c r="D142" s="149"/>
      <c r="E142" s="149"/>
      <c r="F142" s="39" t="s">
        <v>179</v>
      </c>
      <c r="H142" s="155"/>
      <c r="I142" s="155"/>
      <c r="J142" s="155"/>
      <c r="K142" s="39" t="s">
        <v>260</v>
      </c>
      <c r="M142" s="155"/>
      <c r="N142" s="155"/>
      <c r="O142" s="155"/>
      <c r="P142" s="155"/>
      <c r="Q142" s="39" t="s">
        <v>147</v>
      </c>
      <c r="S142" s="149"/>
      <c r="T142" s="149"/>
      <c r="U142" s="149"/>
      <c r="V142" s="39" t="s">
        <v>179</v>
      </c>
      <c r="W142" s="43"/>
      <c r="X142" s="155"/>
      <c r="Y142" s="155"/>
      <c r="Z142" s="155"/>
      <c r="AA142" s="39" t="s">
        <v>260</v>
      </c>
      <c r="AC142" s="155"/>
      <c r="AD142" s="155"/>
      <c r="AE142" s="155"/>
      <c r="AF142" s="155"/>
      <c r="AG142" s="39" t="s">
        <v>147</v>
      </c>
      <c r="AL142" s="124">
        <f t="shared" si="6"/>
        <v>1</v>
      </c>
      <c r="AM142" s="124">
        <f t="shared" si="7"/>
        <v>1</v>
      </c>
    </row>
    <row r="143" spans="2:41" ht="15" customHeight="1">
      <c r="C143" s="149"/>
      <c r="D143" s="149"/>
      <c r="E143" s="149"/>
      <c r="F143" s="39" t="s">
        <v>179</v>
      </c>
      <c r="H143" s="155"/>
      <c r="I143" s="155"/>
      <c r="J143" s="155"/>
      <c r="K143" s="39" t="s">
        <v>260</v>
      </c>
      <c r="M143" s="155"/>
      <c r="N143" s="155"/>
      <c r="O143" s="155"/>
      <c r="P143" s="155"/>
      <c r="Q143" s="39" t="s">
        <v>147</v>
      </c>
      <c r="S143" s="149"/>
      <c r="T143" s="149"/>
      <c r="U143" s="149"/>
      <c r="V143" s="39" t="s">
        <v>179</v>
      </c>
      <c r="W143" s="43"/>
      <c r="X143" s="155"/>
      <c r="Y143" s="155"/>
      <c r="Z143" s="155"/>
      <c r="AA143" s="39" t="s">
        <v>260</v>
      </c>
      <c r="AC143" s="155"/>
      <c r="AD143" s="155"/>
      <c r="AE143" s="155"/>
      <c r="AF143" s="155"/>
      <c r="AG143" s="39" t="s">
        <v>147</v>
      </c>
      <c r="AL143" s="124">
        <f t="shared" si="6"/>
        <v>1</v>
      </c>
      <c r="AM143" s="124">
        <f t="shared" si="7"/>
        <v>1</v>
      </c>
    </row>
    <row r="144" spans="2:41" ht="15" customHeight="1">
      <c r="C144" s="149"/>
      <c r="D144" s="149"/>
      <c r="E144" s="149"/>
      <c r="F144" s="39" t="s">
        <v>179</v>
      </c>
      <c r="H144" s="155"/>
      <c r="I144" s="155"/>
      <c r="J144" s="155"/>
      <c r="K144" s="39" t="s">
        <v>260</v>
      </c>
      <c r="M144" s="155"/>
      <c r="N144" s="155"/>
      <c r="O144" s="155"/>
      <c r="P144" s="155"/>
      <c r="Q144" s="39" t="s">
        <v>147</v>
      </c>
      <c r="S144" s="149"/>
      <c r="T144" s="149"/>
      <c r="U144" s="149"/>
      <c r="V144" s="39" t="s">
        <v>179</v>
      </c>
      <c r="W144" s="43"/>
      <c r="X144" s="155"/>
      <c r="Y144" s="155"/>
      <c r="Z144" s="155"/>
      <c r="AA144" s="39" t="s">
        <v>260</v>
      </c>
      <c r="AC144" s="155"/>
      <c r="AD144" s="155"/>
      <c r="AE144" s="155"/>
      <c r="AF144" s="155"/>
      <c r="AG144" s="39" t="s">
        <v>147</v>
      </c>
      <c r="AL144" s="124">
        <f t="shared" si="6"/>
        <v>1</v>
      </c>
      <c r="AM144" s="124">
        <f t="shared" si="7"/>
        <v>1</v>
      </c>
    </row>
    <row r="145" spans="2:39" ht="15" customHeight="1">
      <c r="C145" s="149"/>
      <c r="D145" s="149"/>
      <c r="E145" s="149"/>
      <c r="F145" s="39" t="s">
        <v>179</v>
      </c>
      <c r="H145" s="155"/>
      <c r="I145" s="155"/>
      <c r="J145" s="155"/>
      <c r="K145" s="39" t="s">
        <v>260</v>
      </c>
      <c r="M145" s="155"/>
      <c r="N145" s="155"/>
      <c r="O145" s="155"/>
      <c r="P145" s="155"/>
      <c r="Q145" s="39" t="s">
        <v>147</v>
      </c>
      <c r="S145" s="149"/>
      <c r="T145" s="149"/>
      <c r="U145" s="149"/>
      <c r="V145" s="39" t="s">
        <v>179</v>
      </c>
      <c r="W145" s="43"/>
      <c r="X145" s="155"/>
      <c r="Y145" s="155"/>
      <c r="Z145" s="155"/>
      <c r="AA145" s="39" t="s">
        <v>260</v>
      </c>
      <c r="AC145" s="155"/>
      <c r="AD145" s="155"/>
      <c r="AE145" s="155"/>
      <c r="AF145" s="155"/>
      <c r="AG145" s="39" t="s">
        <v>147</v>
      </c>
      <c r="AL145" s="124">
        <f t="shared" si="6"/>
        <v>1</v>
      </c>
      <c r="AM145" s="124">
        <f t="shared" si="7"/>
        <v>1</v>
      </c>
    </row>
    <row r="146" spans="2:39" ht="15" customHeight="1">
      <c r="C146" s="149"/>
      <c r="D146" s="149"/>
      <c r="E146" s="149"/>
      <c r="F146" s="39" t="s">
        <v>179</v>
      </c>
      <c r="H146" s="155"/>
      <c r="I146" s="155"/>
      <c r="J146" s="155"/>
      <c r="K146" s="39" t="s">
        <v>260</v>
      </c>
      <c r="M146" s="155"/>
      <c r="N146" s="155"/>
      <c r="O146" s="155"/>
      <c r="P146" s="155"/>
      <c r="Q146" s="39" t="s">
        <v>147</v>
      </c>
      <c r="S146" s="149"/>
      <c r="T146" s="149"/>
      <c r="U146" s="149"/>
      <c r="V146" s="39" t="s">
        <v>179</v>
      </c>
      <c r="W146" s="43"/>
      <c r="X146" s="155"/>
      <c r="Y146" s="155"/>
      <c r="Z146" s="155"/>
      <c r="AA146" s="39" t="s">
        <v>260</v>
      </c>
      <c r="AC146" s="155"/>
      <c r="AD146" s="155"/>
      <c r="AE146" s="155"/>
      <c r="AF146" s="155"/>
      <c r="AG146" s="39" t="s">
        <v>147</v>
      </c>
      <c r="AL146" s="124">
        <f t="shared" si="6"/>
        <v>1</v>
      </c>
      <c r="AM146" s="124">
        <f t="shared" si="7"/>
        <v>1</v>
      </c>
    </row>
    <row r="147" spans="2:39" ht="15" customHeight="1">
      <c r="C147" s="149"/>
      <c r="D147" s="149"/>
      <c r="E147" s="149"/>
      <c r="F147" s="39" t="s">
        <v>179</v>
      </c>
      <c r="H147" s="155"/>
      <c r="I147" s="155"/>
      <c r="J147" s="155"/>
      <c r="K147" s="39" t="s">
        <v>260</v>
      </c>
      <c r="M147" s="155"/>
      <c r="N147" s="155"/>
      <c r="O147" s="155"/>
      <c r="P147" s="155"/>
      <c r="Q147" s="39" t="s">
        <v>147</v>
      </c>
      <c r="S147" s="149"/>
      <c r="T147" s="149"/>
      <c r="U147" s="149"/>
      <c r="V147" s="39" t="s">
        <v>179</v>
      </c>
      <c r="W147" s="43"/>
      <c r="X147" s="155"/>
      <c r="Y147" s="155"/>
      <c r="Z147" s="155"/>
      <c r="AA147" s="39" t="s">
        <v>260</v>
      </c>
      <c r="AC147" s="155"/>
      <c r="AD147" s="155"/>
      <c r="AE147" s="155"/>
      <c r="AF147" s="155"/>
      <c r="AG147" s="39" t="s">
        <v>147</v>
      </c>
      <c r="AL147" s="124">
        <f t="shared" si="6"/>
        <v>1</v>
      </c>
      <c r="AM147" s="124">
        <f t="shared" si="7"/>
        <v>1</v>
      </c>
    </row>
    <row r="148" spans="2:39" ht="15" customHeight="1">
      <c r="C148" s="149"/>
      <c r="D148" s="149"/>
      <c r="E148" s="149"/>
      <c r="F148" s="39" t="s">
        <v>179</v>
      </c>
      <c r="H148" s="155"/>
      <c r="I148" s="155"/>
      <c r="J148" s="155"/>
      <c r="K148" s="39" t="s">
        <v>260</v>
      </c>
      <c r="M148" s="155"/>
      <c r="N148" s="155"/>
      <c r="O148" s="155"/>
      <c r="P148" s="155"/>
      <c r="Q148" s="39" t="s">
        <v>147</v>
      </c>
      <c r="S148" s="149"/>
      <c r="T148" s="149"/>
      <c r="U148" s="149"/>
      <c r="V148" s="39" t="s">
        <v>179</v>
      </c>
      <c r="W148" s="43"/>
      <c r="X148" s="155"/>
      <c r="Y148" s="155"/>
      <c r="Z148" s="155"/>
      <c r="AA148" s="39" t="s">
        <v>260</v>
      </c>
      <c r="AC148" s="155"/>
      <c r="AD148" s="155"/>
      <c r="AE148" s="155"/>
      <c r="AF148" s="155"/>
      <c r="AG148" s="39" t="s">
        <v>147</v>
      </c>
      <c r="AL148" s="124">
        <f t="shared" si="6"/>
        <v>1</v>
      </c>
      <c r="AM148" s="124">
        <f t="shared" si="7"/>
        <v>1</v>
      </c>
    </row>
    <row r="149" spans="2:39" ht="15" customHeight="1">
      <c r="C149" s="149"/>
      <c r="D149" s="149"/>
      <c r="E149" s="149"/>
      <c r="F149" s="39" t="s">
        <v>179</v>
      </c>
      <c r="H149" s="155"/>
      <c r="I149" s="155"/>
      <c r="J149" s="155"/>
      <c r="K149" s="39" t="s">
        <v>260</v>
      </c>
      <c r="M149" s="155"/>
      <c r="N149" s="155"/>
      <c r="O149" s="155"/>
      <c r="P149" s="155"/>
      <c r="Q149" s="39" t="s">
        <v>147</v>
      </c>
      <c r="S149" s="149"/>
      <c r="T149" s="149"/>
      <c r="U149" s="149"/>
      <c r="V149" s="39" t="s">
        <v>179</v>
      </c>
      <c r="W149" s="43"/>
      <c r="X149" s="155"/>
      <c r="Y149" s="155"/>
      <c r="Z149" s="155"/>
      <c r="AA149" s="39" t="s">
        <v>260</v>
      </c>
      <c r="AC149" s="155"/>
      <c r="AD149" s="155"/>
      <c r="AE149" s="155"/>
      <c r="AF149" s="155"/>
      <c r="AG149" s="39" t="s">
        <v>147</v>
      </c>
      <c r="AL149" s="124">
        <f t="shared" si="6"/>
        <v>1</v>
      </c>
      <c r="AM149" s="124">
        <f t="shared" si="7"/>
        <v>1</v>
      </c>
    </row>
    <row r="150" spans="2:39" ht="15" customHeight="1">
      <c r="C150" s="149"/>
      <c r="D150" s="149"/>
      <c r="E150" s="149"/>
      <c r="F150" s="39" t="s">
        <v>179</v>
      </c>
      <c r="H150" s="155"/>
      <c r="I150" s="155"/>
      <c r="J150" s="155"/>
      <c r="K150" s="39" t="s">
        <v>260</v>
      </c>
      <c r="M150" s="155"/>
      <c r="N150" s="155"/>
      <c r="O150" s="155"/>
      <c r="P150" s="155"/>
      <c r="Q150" s="39" t="s">
        <v>147</v>
      </c>
      <c r="S150" s="149"/>
      <c r="T150" s="149"/>
      <c r="U150" s="149"/>
      <c r="V150" s="39" t="s">
        <v>179</v>
      </c>
      <c r="W150" s="43"/>
      <c r="X150" s="155"/>
      <c r="Y150" s="155"/>
      <c r="Z150" s="155"/>
      <c r="AA150" s="39" t="s">
        <v>260</v>
      </c>
      <c r="AC150" s="155"/>
      <c r="AD150" s="155"/>
      <c r="AE150" s="155"/>
      <c r="AF150" s="155"/>
      <c r="AG150" s="39" t="s">
        <v>147</v>
      </c>
      <c r="AL150" s="124">
        <f t="shared" si="6"/>
        <v>1</v>
      </c>
      <c r="AM150" s="124">
        <f t="shared" si="7"/>
        <v>1</v>
      </c>
    </row>
    <row r="151" spans="2:39" ht="19.899999999999999" customHeight="1">
      <c r="G151" s="133" t="s">
        <v>261</v>
      </c>
      <c r="H151" s="167">
        <f>$W$33</f>
        <v>0</v>
      </c>
      <c r="I151" s="167"/>
      <c r="J151" s="167"/>
      <c r="K151" s="39" t="s">
        <v>147</v>
      </c>
      <c r="O151" s="98"/>
      <c r="P151" s="51"/>
      <c r="R151" s="133" t="s">
        <v>262</v>
      </c>
      <c r="S151" s="155"/>
      <c r="T151" s="155"/>
      <c r="U151" s="155"/>
      <c r="V151" s="39" t="s">
        <v>147</v>
      </c>
      <c r="AB151" s="51" t="s">
        <v>263</v>
      </c>
      <c r="AC151" s="159"/>
      <c r="AD151" s="159"/>
      <c r="AE151" s="159"/>
      <c r="AF151" s="159"/>
      <c r="AG151" s="39" t="s">
        <v>179</v>
      </c>
      <c r="AL151" s="89" t="s">
        <v>264</v>
      </c>
      <c r="AM151" s="124">
        <f>IF(OR(S151=H151,S151&gt;H151),1,2)</f>
        <v>1</v>
      </c>
    </row>
    <row r="152" spans="2:39" ht="15" customHeight="1">
      <c r="AM152" s="124">
        <f>IF(OR(ISBLANK(H151),ISBLANK(S151)),2,1)</f>
        <v>2</v>
      </c>
    </row>
    <row r="153" spans="2:39" ht="15" customHeight="1"/>
    <row r="154" spans="2:39" ht="15" customHeight="1"/>
    <row r="155" spans="2:39" ht="15" customHeight="1"/>
    <row r="156" spans="2:39" ht="15" customHeight="1"/>
    <row r="157" spans="2:39" ht="15" customHeight="1">
      <c r="AK157" s="43"/>
    </row>
    <row r="158" spans="2:39" ht="15" customHeight="1">
      <c r="B158" s="150">
        <f>Tables!$C$13</f>
        <v>45031</v>
      </c>
      <c r="C158" s="150"/>
      <c r="D158" s="150"/>
      <c r="E158" s="150"/>
      <c r="F158" s="150"/>
      <c r="G158" s="150"/>
      <c r="H158" s="150"/>
      <c r="R158" s="151" t="s">
        <v>265</v>
      </c>
      <c r="S158" s="151"/>
      <c r="T158" s="151"/>
      <c r="U158" s="151"/>
      <c r="AK158" s="43"/>
    </row>
    <row r="159" spans="2:39" ht="15" customHeight="1">
      <c r="C159" s="142" t="s">
        <v>168</v>
      </c>
      <c r="D159" s="157">
        <f>IF(ISBLANK($E$19),0,$E$19)</f>
        <v>0</v>
      </c>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49"/>
      <c r="AD159" s="142" t="s">
        <v>99</v>
      </c>
      <c r="AE159" s="146">
        <f>IF(ISBLANK($AE$19),0,$AE$19)</f>
        <v>0</v>
      </c>
      <c r="AF159" s="146"/>
      <c r="AG159" s="146"/>
      <c r="AH159" s="146"/>
      <c r="AI159" s="146"/>
      <c r="AJ159" s="146"/>
      <c r="AL159" s="14" t="s">
        <v>266</v>
      </c>
    </row>
    <row r="160" spans="2:39" ht="15" customHeight="1">
      <c r="C160" s="50"/>
      <c r="D160" s="50"/>
      <c r="E160" s="50"/>
      <c r="F160" s="50"/>
      <c r="G160" s="50"/>
      <c r="H160" s="50"/>
      <c r="I160" s="50"/>
      <c r="J160" s="142"/>
      <c r="K160" s="142"/>
      <c r="L160" s="142"/>
      <c r="M160" s="142"/>
      <c r="N160" s="50"/>
      <c r="O160" s="49"/>
      <c r="P160" s="49"/>
      <c r="Q160" s="49"/>
      <c r="R160" s="49"/>
      <c r="S160" s="49"/>
      <c r="T160" s="49"/>
      <c r="U160" s="49"/>
      <c r="V160" s="49"/>
      <c r="W160" s="49"/>
      <c r="X160" s="49"/>
      <c r="Y160" s="49"/>
      <c r="Z160" s="49"/>
      <c r="AD160" s="142" t="s">
        <v>122</v>
      </c>
      <c r="AE160" s="147">
        <f>IF(ISBLANK($AE$20),0,$AE$20)</f>
        <v>0</v>
      </c>
      <c r="AF160" s="147"/>
      <c r="AG160" s="147"/>
      <c r="AH160" s="147"/>
      <c r="AI160" s="147"/>
      <c r="AJ160" s="147"/>
      <c r="AL160" s="124">
        <f>IF(ISBLANK(K132),1,2)</f>
        <v>1</v>
      </c>
    </row>
    <row r="161" spans="2:41" ht="15" customHeight="1">
      <c r="Q161" s="39" t="s">
        <v>169</v>
      </c>
      <c r="AL161" s="136" t="s">
        <v>267</v>
      </c>
      <c r="AM161" s="136" t="s">
        <v>268</v>
      </c>
      <c r="AN161" s="136" t="s">
        <v>269</v>
      </c>
      <c r="AO161" s="14" t="s">
        <v>270</v>
      </c>
    </row>
    <row r="162" spans="2:41" ht="30" customHeight="1">
      <c r="B162" s="1" t="s">
        <v>271</v>
      </c>
      <c r="J162" s="1"/>
      <c r="K162" s="1"/>
      <c r="L162" s="1"/>
      <c r="M162" s="177" t="s">
        <v>272</v>
      </c>
      <c r="N162" s="177"/>
      <c r="O162" s="177"/>
      <c r="P162" s="134"/>
      <c r="Q162" s="177" t="s">
        <v>273</v>
      </c>
      <c r="R162" s="177"/>
      <c r="S162" s="177"/>
      <c r="T162" s="134"/>
      <c r="U162" s="177" t="s">
        <v>274</v>
      </c>
      <c r="V162" s="177"/>
      <c r="W162" s="177"/>
      <c r="X162" s="177" t="s">
        <v>275</v>
      </c>
      <c r="Y162" s="177"/>
      <c r="Z162" s="177"/>
      <c r="AA162" s="177"/>
      <c r="AB162" s="177"/>
      <c r="AC162" s="177" t="s">
        <v>276</v>
      </c>
      <c r="AD162" s="177"/>
      <c r="AE162" s="177"/>
      <c r="AF162" s="134"/>
      <c r="AG162" s="177" t="s">
        <v>277</v>
      </c>
      <c r="AH162" s="177"/>
      <c r="AI162" s="177"/>
      <c r="AJ162" s="177"/>
      <c r="AL162" s="124">
        <f>SUM(AL163:AL167)</f>
        <v>5</v>
      </c>
      <c r="AM162" s="124">
        <f>SUM(AM163:AM168)</f>
        <v>6</v>
      </c>
      <c r="AN162" s="124">
        <f>SUM(AN163:AN168)</f>
        <v>6</v>
      </c>
      <c r="AO162" s="127">
        <f>SUM(AO164:AO167)</f>
        <v>4</v>
      </c>
    </row>
    <row r="163" spans="2:41" ht="15" customHeight="1">
      <c r="E163" s="43"/>
      <c r="F163" s="43"/>
      <c r="G163" s="174">
        <f>Tables!$C$15</f>
        <v>1.2</v>
      </c>
      <c r="H163" s="174"/>
      <c r="K163" s="142" t="s">
        <v>14</v>
      </c>
      <c r="L163" s="142"/>
      <c r="M163" s="161"/>
      <c r="N163" s="161"/>
      <c r="O163" s="161"/>
      <c r="P163" s="4"/>
      <c r="Q163" s="161"/>
      <c r="R163" s="161"/>
      <c r="S163" s="161"/>
      <c r="U163" s="161"/>
      <c r="V163" s="161"/>
      <c r="W163" s="161"/>
      <c r="Y163" s="161"/>
      <c r="Z163" s="161"/>
      <c r="AA163" s="161"/>
      <c r="AC163" s="161"/>
      <c r="AD163" s="161"/>
      <c r="AE163" s="161"/>
      <c r="AG163" s="161"/>
      <c r="AH163" s="161"/>
      <c r="AI163" s="161"/>
      <c r="AL163" s="124">
        <f>IF(ISBLANK(Y163),1,IF(Y163&gt;W$135,1,0))</f>
        <v>1</v>
      </c>
      <c r="AM163" s="124">
        <f t="shared" ref="AM163:AM168" si="8">IF(ISBLANK(AC163),1,IF(AC163&gt;$AM$171,1,0))</f>
        <v>1</v>
      </c>
      <c r="AN163" s="124">
        <f>IF(OR(ISBLANK(AG163),ISBLANK(M163)),1,IF(AG163&gt;M163,1,0))</f>
        <v>1</v>
      </c>
      <c r="AO163" s="127"/>
    </row>
    <row r="164" spans="2:41" ht="15" customHeight="1">
      <c r="E164" s="43"/>
      <c r="F164" s="43"/>
      <c r="G164" s="174">
        <f>Tables!$C$16</f>
        <v>5.7</v>
      </c>
      <c r="H164" s="174"/>
      <c r="K164" s="142" t="s">
        <v>19</v>
      </c>
      <c r="L164" s="142"/>
      <c r="M164" s="161"/>
      <c r="N164" s="161"/>
      <c r="O164" s="161"/>
      <c r="P164" s="4"/>
      <c r="Q164" s="159"/>
      <c r="R164" s="159"/>
      <c r="S164" s="159"/>
      <c r="U164" s="159"/>
      <c r="V164" s="159"/>
      <c r="W164" s="159"/>
      <c r="Y164" s="159"/>
      <c r="Z164" s="159"/>
      <c r="AA164" s="159"/>
      <c r="AC164" s="159"/>
      <c r="AD164" s="159"/>
      <c r="AE164" s="159"/>
      <c r="AG164" s="159"/>
      <c r="AH164" s="159"/>
      <c r="AI164" s="159"/>
      <c r="AL164" s="124">
        <f t="shared" ref="AL164:AL167" si="9">IF(ISBLANK(Y164),1,IF(Y164&gt;W$135,1,0))</f>
        <v>1</v>
      </c>
      <c r="AM164" s="124">
        <f t="shared" si="8"/>
        <v>1</v>
      </c>
      <c r="AN164" s="124">
        <f t="shared" ref="AN164:AN168" si="10">IF(OR(ISBLANK(AG164),ISBLANK(M164)),1,IF(AG164&gt;M164,1,0))</f>
        <v>1</v>
      </c>
      <c r="AO164" s="127">
        <f>IF(OR(ISBLANK(M164),ISBLANK(AG164)),1,IF(AG164-M164&gt;-0.5,1,0))</f>
        <v>1</v>
      </c>
    </row>
    <row r="165" spans="2:41" ht="15" customHeight="1">
      <c r="E165" s="43"/>
      <c r="F165" s="43"/>
      <c r="G165" s="174">
        <f>Tables!$C$17</f>
        <v>7.21</v>
      </c>
      <c r="H165" s="174"/>
      <c r="K165" s="142" t="s">
        <v>24</v>
      </c>
      <c r="L165" s="142"/>
      <c r="M165" s="161"/>
      <c r="N165" s="161"/>
      <c r="O165" s="161"/>
      <c r="P165" s="4"/>
      <c r="Q165" s="159"/>
      <c r="R165" s="159"/>
      <c r="S165" s="159"/>
      <c r="U165" s="159"/>
      <c r="V165" s="159"/>
      <c r="W165" s="159"/>
      <c r="Y165" s="159"/>
      <c r="Z165" s="159"/>
      <c r="AA165" s="159"/>
      <c r="AC165" s="159"/>
      <c r="AD165" s="159"/>
      <c r="AE165" s="159"/>
      <c r="AG165" s="159"/>
      <c r="AH165" s="159"/>
      <c r="AI165" s="159"/>
      <c r="AL165" s="124">
        <f t="shared" si="9"/>
        <v>1</v>
      </c>
      <c r="AM165" s="124">
        <f t="shared" si="8"/>
        <v>1</v>
      </c>
      <c r="AN165" s="124">
        <f t="shared" si="10"/>
        <v>1</v>
      </c>
      <c r="AO165" s="127">
        <f t="shared" ref="AO165:AO167" si="11">IF(OR(ISBLANK(M165),ISBLANK(AG165)),1,IF(AG165-M165&gt;-0.5,1,0))</f>
        <v>1</v>
      </c>
    </row>
    <row r="166" spans="2:41" ht="15" customHeight="1">
      <c r="E166" s="43"/>
      <c r="F166" s="43"/>
      <c r="G166" s="174">
        <f>Tables!$C$18</f>
        <v>8.6300000000000008</v>
      </c>
      <c r="H166" s="174"/>
      <c r="K166" s="142" t="s">
        <v>29</v>
      </c>
      <c r="L166" s="142"/>
      <c r="M166" s="161"/>
      <c r="N166" s="161"/>
      <c r="O166" s="161"/>
      <c r="P166" s="4"/>
      <c r="Q166" s="159"/>
      <c r="R166" s="159"/>
      <c r="S166" s="159"/>
      <c r="U166" s="159"/>
      <c r="V166" s="159"/>
      <c r="W166" s="159"/>
      <c r="Y166" s="159"/>
      <c r="Z166" s="159"/>
      <c r="AA166" s="159"/>
      <c r="AC166" s="159"/>
      <c r="AD166" s="159"/>
      <c r="AE166" s="159"/>
      <c r="AG166" s="159"/>
      <c r="AH166" s="159"/>
      <c r="AI166" s="159"/>
      <c r="AL166" s="124">
        <f t="shared" si="9"/>
        <v>1</v>
      </c>
      <c r="AM166" s="124">
        <f t="shared" si="8"/>
        <v>1</v>
      </c>
      <c r="AN166" s="124">
        <f t="shared" si="10"/>
        <v>1</v>
      </c>
      <c r="AO166" s="127">
        <f t="shared" si="11"/>
        <v>1</v>
      </c>
    </row>
    <row r="167" spans="2:41" ht="15" customHeight="1">
      <c r="E167" s="43"/>
      <c r="F167" s="43"/>
      <c r="G167" s="174">
        <f>Tables!$C$19</f>
        <v>10.8</v>
      </c>
      <c r="H167" s="174"/>
      <c r="K167" s="142" t="s">
        <v>32</v>
      </c>
      <c r="L167" s="142"/>
      <c r="M167" s="161"/>
      <c r="N167" s="161"/>
      <c r="O167" s="161"/>
      <c r="P167" s="4"/>
      <c r="Q167" s="159"/>
      <c r="R167" s="159"/>
      <c r="S167" s="159"/>
      <c r="U167" s="159"/>
      <c r="V167" s="159"/>
      <c r="W167" s="159"/>
      <c r="Y167" s="159"/>
      <c r="Z167" s="159"/>
      <c r="AA167" s="159"/>
      <c r="AC167" s="159"/>
      <c r="AD167" s="159"/>
      <c r="AE167" s="159"/>
      <c r="AG167" s="159"/>
      <c r="AH167" s="159"/>
      <c r="AI167" s="159"/>
      <c r="AL167" s="124">
        <f t="shared" si="9"/>
        <v>1</v>
      </c>
      <c r="AM167" s="124">
        <f t="shared" si="8"/>
        <v>1</v>
      </c>
      <c r="AN167" s="124">
        <f t="shared" si="10"/>
        <v>1</v>
      </c>
      <c r="AO167" s="127">
        <f t="shared" si="11"/>
        <v>1</v>
      </c>
    </row>
    <row r="168" spans="2:41" ht="15" customHeight="1">
      <c r="E168" s="43"/>
      <c r="F168" s="43"/>
      <c r="G168" s="174">
        <f>Tables!$C$20</f>
        <v>14.8</v>
      </c>
      <c r="H168" s="174"/>
      <c r="K168" s="142" t="s">
        <v>36</v>
      </c>
      <c r="L168" s="142"/>
      <c r="M168" s="161"/>
      <c r="N168" s="161"/>
      <c r="O168" s="161"/>
      <c r="P168" s="4"/>
      <c r="Q168" s="159"/>
      <c r="R168" s="159"/>
      <c r="S168" s="159"/>
      <c r="U168" s="159"/>
      <c r="V168" s="159"/>
      <c r="W168" s="159"/>
      <c r="Y168" s="159"/>
      <c r="Z168" s="159"/>
      <c r="AA168" s="159"/>
      <c r="AC168" s="159"/>
      <c r="AD168" s="159"/>
      <c r="AE168" s="159"/>
      <c r="AG168" s="159"/>
      <c r="AH168" s="159"/>
      <c r="AI168" s="159"/>
      <c r="AL168" s="129">
        <f>AF135-Y168</f>
        <v>0</v>
      </c>
      <c r="AM168" s="124">
        <f t="shared" si="8"/>
        <v>1</v>
      </c>
      <c r="AN168" s="124">
        <f t="shared" si="10"/>
        <v>1</v>
      </c>
    </row>
    <row r="169" spans="2:41" ht="15" customHeight="1"/>
    <row r="170" spans="2:41" ht="15" customHeight="1">
      <c r="B170" s="3" t="s">
        <v>278</v>
      </c>
    </row>
    <row r="171" spans="2:41" ht="15" customHeight="1">
      <c r="B171" s="179"/>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1"/>
      <c r="AL171" s="89" t="s">
        <v>279</v>
      </c>
      <c r="AM171" s="129">
        <f>Tables!C25</f>
        <v>5</v>
      </c>
    </row>
    <row r="172" spans="2:41" ht="15" customHeight="1">
      <c r="B172" s="182"/>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4"/>
    </row>
    <row r="173" spans="2:41" ht="15" customHeight="1">
      <c r="B173" s="182"/>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4"/>
    </row>
    <row r="174" spans="2:41" ht="15" customHeight="1">
      <c r="B174" s="182"/>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4"/>
    </row>
    <row r="175" spans="2:41" ht="15" customHeight="1">
      <c r="B175" s="182"/>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4"/>
    </row>
    <row r="176" spans="2:41" ht="15" customHeight="1">
      <c r="B176" s="182"/>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4"/>
    </row>
    <row r="177" spans="2:76" ht="15" customHeight="1">
      <c r="B177" s="185"/>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7"/>
    </row>
    <row r="178" spans="2:76" ht="15" customHeight="1">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row>
    <row r="179" spans="2:76" ht="15" customHeight="1">
      <c r="B179" s="1" t="s">
        <v>280</v>
      </c>
      <c r="C179" s="1"/>
      <c r="D179" s="1"/>
      <c r="E179" s="1"/>
      <c r="F179" s="1"/>
      <c r="G179" s="1"/>
      <c r="H179" s="1"/>
      <c r="I179" s="1"/>
    </row>
    <row r="180" spans="2:76" ht="15" customHeight="1">
      <c r="B180" s="104" t="s">
        <v>281</v>
      </c>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row>
    <row r="181" spans="2:76" ht="15" customHeight="1">
      <c r="B181" s="70"/>
      <c r="C181" s="40" t="s">
        <v>282</v>
      </c>
      <c r="D181" s="104" t="str">
        <f>"Is designed in accordance with the latest version of the "&amp;Tables!C22&amp;"'s requirements;"</f>
        <v>Is designed in accordance with the latest version of the City's requirements;</v>
      </c>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BX181" s="70"/>
    </row>
    <row r="182" spans="2:76" ht="15" customHeight="1">
      <c r="B182" s="70"/>
      <c r="C182" s="40" t="s">
        <v>282</v>
      </c>
      <c r="D182" s="104" t="s">
        <v>283</v>
      </c>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BX182" s="70"/>
    </row>
    <row r="183" spans="2:76" ht="15" customHeight="1">
      <c r="B183" s="70"/>
      <c r="C183" s="40" t="s">
        <v>282</v>
      </c>
      <c r="D183" s="104" t="s">
        <v>284</v>
      </c>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BX183" s="70"/>
    </row>
    <row r="184" spans="2:76" ht="15" customHeight="1">
      <c r="B184" s="70"/>
      <c r="C184" s="40"/>
      <c r="D184" s="104" t="s">
        <v>285</v>
      </c>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BX184" s="70"/>
    </row>
    <row r="185" spans="2:76" ht="15" customHeight="1">
      <c r="B185" s="70"/>
      <c r="C185" s="40" t="s">
        <v>282</v>
      </c>
      <c r="D185" s="104" t="s">
        <v>286</v>
      </c>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BX185" s="70"/>
    </row>
    <row r="186" spans="2:76" ht="15" customHeight="1">
      <c r="B186" s="70"/>
      <c r="C186" s="40"/>
      <c r="D186" s="104" t="s">
        <v>287</v>
      </c>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BX186" s="70"/>
    </row>
    <row r="187" spans="2:76" ht="15" customHeight="1">
      <c r="B187" s="70"/>
      <c r="C187" s="40" t="s">
        <v>282</v>
      </c>
      <c r="D187" s="104" t="s">
        <v>288</v>
      </c>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BX187" s="70"/>
    </row>
    <row r="188" spans="2:76" ht="15" customHeight="1">
      <c r="B188" s="70"/>
      <c r="C188" s="40"/>
      <c r="D188" s="104"/>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BX188" s="70"/>
    </row>
    <row r="189" spans="2:76" ht="15" customHeight="1">
      <c r="B189" s="70"/>
      <c r="C189" s="40"/>
      <c r="D189" s="104"/>
      <c r="E189" s="142" t="s">
        <v>289</v>
      </c>
      <c r="F189" s="148"/>
      <c r="G189" s="148"/>
      <c r="H189" s="148"/>
      <c r="I189" s="148"/>
      <c r="J189" s="148"/>
      <c r="K189" s="148"/>
      <c r="L189" s="148"/>
      <c r="M189" s="148"/>
      <c r="N189" s="148"/>
      <c r="O189" s="148"/>
      <c r="P189" s="148"/>
      <c r="Q189" s="148"/>
      <c r="R189" s="148"/>
      <c r="S189" s="148"/>
      <c r="T189" s="148"/>
      <c r="U189" s="148"/>
      <c r="V189" s="141"/>
      <c r="Y189" s="142"/>
      <c r="Z189" s="142" t="s">
        <v>290</v>
      </c>
      <c r="AA189" s="70"/>
      <c r="AB189" s="70"/>
      <c r="AC189" s="70"/>
      <c r="AD189" s="70"/>
      <c r="AE189" s="70"/>
      <c r="AF189" s="70"/>
      <c r="AG189" s="70"/>
      <c r="AH189" s="70"/>
      <c r="AI189" s="70"/>
      <c r="AJ189" s="70"/>
      <c r="BX189" s="70"/>
    </row>
    <row r="190" spans="2:76" ht="15" customHeight="1">
      <c r="E190" s="142" t="s">
        <v>119</v>
      </c>
      <c r="F190" s="171"/>
      <c r="G190" s="171"/>
      <c r="H190" s="171"/>
      <c r="I190" s="171"/>
      <c r="J190" s="171"/>
      <c r="K190" s="171"/>
      <c r="L190" s="171"/>
      <c r="M190" s="171"/>
      <c r="N190" s="171"/>
      <c r="O190" s="171"/>
      <c r="P190" s="171"/>
      <c r="Q190" s="171"/>
      <c r="R190" s="171"/>
      <c r="S190" s="171"/>
      <c r="T190" s="171"/>
      <c r="U190" s="171"/>
      <c r="V190" s="141"/>
      <c r="BX190" s="70"/>
    </row>
    <row r="191" spans="2:76" ht="15" customHeight="1">
      <c r="E191" s="142" t="s">
        <v>121</v>
      </c>
      <c r="F191" s="171"/>
      <c r="G191" s="171"/>
      <c r="H191" s="171"/>
      <c r="I191" s="171"/>
      <c r="J191" s="171"/>
      <c r="K191" s="171"/>
      <c r="L191" s="171"/>
      <c r="M191" s="171"/>
      <c r="N191" s="171"/>
      <c r="O191" s="171"/>
      <c r="P191" s="171"/>
      <c r="Q191" s="171"/>
      <c r="R191" s="171"/>
      <c r="S191" s="171"/>
      <c r="T191" s="171"/>
      <c r="U191" s="171"/>
      <c r="V191" s="141"/>
      <c r="BX191" s="70"/>
    </row>
    <row r="192" spans="2:76" ht="15" customHeight="1">
      <c r="E192" s="142"/>
      <c r="F192" s="171"/>
      <c r="G192" s="171"/>
      <c r="H192" s="171"/>
      <c r="I192" s="171"/>
      <c r="J192" s="171"/>
      <c r="K192" s="171"/>
      <c r="L192" s="171"/>
      <c r="M192" s="171"/>
      <c r="N192" s="171"/>
      <c r="O192" s="171"/>
      <c r="P192" s="171"/>
      <c r="Q192" s="171"/>
      <c r="R192" s="171"/>
      <c r="S192" s="171"/>
      <c r="T192" s="171"/>
      <c r="U192" s="171"/>
      <c r="V192" s="141"/>
    </row>
    <row r="193" spans="2:38" ht="15" customHeight="1">
      <c r="E193" s="142" t="s">
        <v>291</v>
      </c>
      <c r="F193" s="188"/>
      <c r="G193" s="188"/>
      <c r="H193" s="188"/>
      <c r="I193" s="188"/>
      <c r="J193" s="188"/>
      <c r="K193" s="188"/>
      <c r="L193" s="188"/>
      <c r="M193" s="188"/>
      <c r="N193" s="188"/>
      <c r="O193" s="188"/>
      <c r="P193" s="188"/>
      <c r="Q193" s="188"/>
      <c r="R193" s="188"/>
      <c r="S193" s="188"/>
      <c r="T193" s="188"/>
      <c r="U193" s="188"/>
      <c r="V193" s="141"/>
    </row>
    <row r="194" spans="2:38" ht="15" customHeight="1">
      <c r="E194" s="142" t="s">
        <v>292</v>
      </c>
      <c r="F194" s="178"/>
      <c r="G194" s="178"/>
      <c r="H194" s="178"/>
      <c r="I194" s="178"/>
      <c r="J194" s="178"/>
      <c r="K194" s="81"/>
      <c r="L194" s="81"/>
      <c r="M194" s="81"/>
      <c r="N194" s="81"/>
      <c r="O194" s="81"/>
      <c r="P194" s="81"/>
      <c r="Q194" s="81"/>
      <c r="R194" s="81"/>
      <c r="S194" s="81"/>
      <c r="T194" s="81"/>
      <c r="U194" s="81"/>
    </row>
    <row r="195" spans="2:38" ht="15" customHeight="1">
      <c r="E195" s="142"/>
      <c r="F195" s="81"/>
      <c r="G195" s="81"/>
      <c r="H195" s="81"/>
      <c r="I195" s="81"/>
      <c r="J195" s="81"/>
      <c r="V195" s="12"/>
    </row>
    <row r="196" spans="2:38" ht="15" customHeight="1">
      <c r="E196" s="142" t="s">
        <v>293</v>
      </c>
      <c r="F196" s="108"/>
      <c r="G196" s="108"/>
      <c r="H196" s="108"/>
      <c r="I196" s="108"/>
      <c r="J196" s="108"/>
      <c r="K196" s="108"/>
      <c r="L196" s="108"/>
      <c r="M196" s="108"/>
      <c r="N196" s="108"/>
      <c r="O196" s="108"/>
      <c r="P196" s="108"/>
      <c r="Q196" s="108"/>
      <c r="R196" s="108"/>
      <c r="S196" s="108"/>
      <c r="T196" s="108"/>
      <c r="U196" s="108"/>
      <c r="V196" s="12"/>
      <c r="Y196" s="142"/>
      <c r="Z196" s="142" t="s">
        <v>99</v>
      </c>
      <c r="AA196" s="172"/>
      <c r="AB196" s="172"/>
      <c r="AC196" s="172"/>
      <c r="AD196" s="172"/>
    </row>
    <row r="197" spans="2:38" ht="15" customHeight="1"/>
    <row r="198" spans="2:38" ht="15" customHeight="1"/>
    <row r="199" spans="2:38" ht="15" customHeight="1"/>
    <row r="200" spans="2:38" ht="15" customHeight="1">
      <c r="AK200" s="43"/>
    </row>
    <row r="201" spans="2:38" ht="15" customHeight="1">
      <c r="B201" s="150">
        <f>Tables!$C$13</f>
        <v>45031</v>
      </c>
      <c r="C201" s="150"/>
      <c r="D201" s="150"/>
      <c r="E201" s="150"/>
      <c r="F201" s="150"/>
      <c r="G201" s="150"/>
      <c r="H201" s="150"/>
      <c r="R201" s="151" t="s">
        <v>294</v>
      </c>
      <c r="S201" s="151"/>
      <c r="T201" s="151"/>
      <c r="U201" s="151"/>
      <c r="AK201" s="43"/>
    </row>
    <row r="202" spans="2:38" ht="15" customHeight="1">
      <c r="C202" s="142" t="s">
        <v>168</v>
      </c>
      <c r="D202" s="157">
        <f>IF(ISBLANK($E$19),0,$E$19)</f>
        <v>0</v>
      </c>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49"/>
      <c r="AD202" s="142" t="s">
        <v>99</v>
      </c>
      <c r="AE202" s="146">
        <f>IF(ISBLANK($AE$19),0,$AE$19)</f>
        <v>0</v>
      </c>
      <c r="AF202" s="146"/>
      <c r="AG202" s="146"/>
      <c r="AH202" s="146"/>
      <c r="AI202" s="146"/>
      <c r="AJ202" s="146"/>
    </row>
    <row r="203" spans="2:38" ht="15" customHeight="1">
      <c r="C203" s="50"/>
      <c r="D203" s="50"/>
      <c r="E203" s="50"/>
      <c r="F203" s="50"/>
      <c r="G203" s="50"/>
      <c r="H203" s="50"/>
      <c r="I203" s="50"/>
      <c r="J203" s="142"/>
      <c r="K203" s="142"/>
      <c r="L203" s="142"/>
      <c r="M203" s="142"/>
      <c r="N203" s="50"/>
      <c r="O203" s="49"/>
      <c r="P203" s="49"/>
      <c r="Q203" s="49"/>
      <c r="R203" s="49"/>
      <c r="S203" s="49"/>
      <c r="T203" s="49"/>
      <c r="U203" s="49"/>
      <c r="V203" s="49"/>
      <c r="W203" s="49"/>
      <c r="X203" s="49"/>
      <c r="Y203" s="49"/>
      <c r="Z203" s="49"/>
      <c r="AD203" s="142" t="s">
        <v>122</v>
      </c>
      <c r="AE203" s="147">
        <f>IF(ISBLANK($AE$20),0,$AE$20)</f>
        <v>0</v>
      </c>
      <c r="AF203" s="147"/>
      <c r="AG203" s="147"/>
      <c r="AH203" s="147"/>
      <c r="AI203" s="147"/>
      <c r="AJ203" s="147"/>
    </row>
    <row r="204" spans="2:38" ht="15" customHeight="1"/>
    <row r="205" spans="2:38" ht="15" customHeight="1">
      <c r="B205" s="53" t="s">
        <v>295</v>
      </c>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5"/>
      <c r="AL205" s="14" t="s">
        <v>296</v>
      </c>
    </row>
    <row r="206" spans="2:38" ht="15" customHeight="1">
      <c r="B206" s="56"/>
      <c r="C206" s="7"/>
      <c r="D206" s="7"/>
      <c r="E206" s="7"/>
      <c r="F206" s="7"/>
      <c r="G206" s="7"/>
      <c r="H206" s="7"/>
      <c r="I206" s="7"/>
      <c r="J206" s="57" t="s">
        <v>297</v>
      </c>
      <c r="K206" s="57"/>
      <c r="L206" s="58" t="s">
        <v>298</v>
      </c>
      <c r="M206" s="57"/>
      <c r="N206" s="57"/>
      <c r="O206" s="57"/>
      <c r="P206" s="58"/>
      <c r="Q206" s="7"/>
      <c r="R206" s="7"/>
      <c r="S206" s="7"/>
      <c r="T206" s="7"/>
      <c r="U206" s="7"/>
      <c r="V206" s="7"/>
      <c r="W206" s="7"/>
      <c r="X206" s="7"/>
      <c r="Y206" s="7"/>
      <c r="Z206" s="7"/>
      <c r="AA206" s="7"/>
      <c r="AB206" s="7"/>
      <c r="AC206" s="7"/>
      <c r="AD206" s="7"/>
      <c r="AE206" s="7"/>
      <c r="AF206" s="7"/>
      <c r="AG206" s="7"/>
      <c r="AH206" s="7"/>
      <c r="AI206" s="7"/>
      <c r="AJ206" s="59"/>
      <c r="AL206" s="124">
        <f>SUM(AL207:AL219)</f>
        <v>8</v>
      </c>
    </row>
    <row r="207" spans="2:38" ht="15" customHeight="1">
      <c r="B207" s="56"/>
      <c r="C207" s="7"/>
      <c r="D207" s="7"/>
      <c r="E207" s="7"/>
      <c r="F207" s="7"/>
      <c r="G207" s="7"/>
      <c r="H207" s="7"/>
      <c r="I207" s="7"/>
      <c r="J207" s="8" t="s">
        <v>299</v>
      </c>
      <c r="K207" s="8"/>
      <c r="L207" s="7" t="str">
        <f>IF(AND(AL39&lt;5,AM39=6),Tables!G2,IF(AND(AL39=5,AM39=6),"",Tables!G2))</f>
        <v>Pre Total not compeleted</v>
      </c>
      <c r="M207" s="8"/>
      <c r="N207" s="8"/>
      <c r="O207" s="8"/>
      <c r="P207" s="7"/>
      <c r="Q207" s="7"/>
      <c r="R207" s="7"/>
      <c r="S207" s="7"/>
      <c r="T207" s="7"/>
      <c r="U207" s="7"/>
      <c r="V207" s="7"/>
      <c r="W207" s="7"/>
      <c r="X207" s="7"/>
      <c r="Y207" s="7"/>
      <c r="Z207" s="7"/>
      <c r="AA207" s="7"/>
      <c r="AB207" s="7"/>
      <c r="AC207" s="7"/>
      <c r="AD207" s="7"/>
      <c r="AE207" s="7"/>
      <c r="AF207" s="7"/>
      <c r="AG207" s="7"/>
      <c r="AH207" s="7"/>
      <c r="AI207" s="7"/>
      <c r="AJ207" s="59"/>
      <c r="AL207" s="124">
        <f>IF(L208="",0,1)</f>
        <v>1</v>
      </c>
    </row>
    <row r="208" spans="2:38" ht="15" customHeight="1">
      <c r="B208" s="56"/>
      <c r="C208" s="7"/>
      <c r="D208" s="7"/>
      <c r="E208" s="7"/>
      <c r="F208" s="7"/>
      <c r="G208" s="7"/>
      <c r="H208" s="7"/>
      <c r="I208" s="7"/>
      <c r="J208" s="8" t="s">
        <v>300</v>
      </c>
      <c r="K208" s="8"/>
      <c r="L208" s="7" t="str">
        <f>IF(AND(AL51&lt;5,AM51=6),Tables!G3,IF(AND(AL51=5,AM51=6),"",Tables!G3))</f>
        <v>Post Total not completed</v>
      </c>
      <c r="M208" s="8"/>
      <c r="N208" s="8"/>
      <c r="O208" s="8"/>
      <c r="P208" s="7"/>
      <c r="Q208" s="7"/>
      <c r="R208" s="7"/>
      <c r="S208" s="7"/>
      <c r="T208" s="7"/>
      <c r="U208" s="7"/>
      <c r="V208" s="7"/>
      <c r="W208" s="7"/>
      <c r="X208" s="7"/>
      <c r="Y208" s="7"/>
      <c r="Z208" s="7"/>
      <c r="AA208" s="7"/>
      <c r="AB208" s="7"/>
      <c r="AC208" s="7"/>
      <c r="AD208" s="7"/>
      <c r="AE208" s="7"/>
      <c r="AF208" s="7"/>
      <c r="AG208" s="7"/>
      <c r="AH208" s="7"/>
      <c r="AI208" s="7"/>
      <c r="AJ208" s="59"/>
      <c r="AL208" s="124">
        <f t="shared" ref="AL208:AL217" si="12">IF(L209="",0,1)</f>
        <v>1</v>
      </c>
    </row>
    <row r="209" spans="2:38" ht="15" customHeight="1">
      <c r="B209" s="56"/>
      <c r="C209" s="7"/>
      <c r="D209" s="7"/>
      <c r="E209" s="7"/>
      <c r="F209" s="7"/>
      <c r="G209" s="7"/>
      <c r="H209" s="7"/>
      <c r="I209" s="7"/>
      <c r="J209" s="8" t="s">
        <v>301</v>
      </c>
      <c r="K209" s="8"/>
      <c r="L209" s="7" t="str">
        <f>IF(AND(ISBLANK(K132),ISBLANK(O132)),Tables!G4,IF(AO130=1,"",IF(AM132&lt;6,Tables!G4,"")))</f>
        <v>Emergency Spillway Section not completed</v>
      </c>
      <c r="M209" s="8"/>
      <c r="N209" s="8"/>
      <c r="O209" s="8"/>
      <c r="P209" s="7"/>
      <c r="Q209" s="7"/>
      <c r="R209" s="7"/>
      <c r="S209" s="7"/>
      <c r="T209" s="7"/>
      <c r="U209" s="7"/>
      <c r="V209" s="7"/>
      <c r="W209" s="7"/>
      <c r="X209" s="7"/>
      <c r="Y209" s="7"/>
      <c r="Z209" s="7"/>
      <c r="AA209" s="7"/>
      <c r="AB209" s="7"/>
      <c r="AC209" s="7"/>
      <c r="AD209" s="7"/>
      <c r="AE209" s="7"/>
      <c r="AF209" s="7"/>
      <c r="AG209" s="7"/>
      <c r="AH209" s="7"/>
      <c r="AI209" s="7"/>
      <c r="AJ209" s="59"/>
      <c r="AL209" s="124">
        <f>IF(L211="",0,1)</f>
        <v>1</v>
      </c>
    </row>
    <row r="210" spans="2:38" ht="15" customHeight="1">
      <c r="B210" s="56"/>
      <c r="C210" s="7"/>
      <c r="D210" s="7"/>
      <c r="E210" s="7"/>
      <c r="F210" s="7"/>
      <c r="G210" s="7"/>
      <c r="H210" s="7"/>
      <c r="I210" s="7"/>
      <c r="J210" s="8" t="s">
        <v>302</v>
      </c>
      <c r="K210" s="8"/>
      <c r="L210" s="7" t="str">
        <f>IF(AND(ISBLANK(K132),ISBLANK(O132)),Tables!G13,IF(AL160=1,"",IF(AL168&lt;1,Tables!G13,"")))</f>
        <v>Freeboard  &lt;  1.0 ft</v>
      </c>
      <c r="M210" s="8"/>
      <c r="N210" s="8"/>
      <c r="O210" s="8"/>
      <c r="P210" s="7"/>
      <c r="Q210" s="7"/>
      <c r="R210" s="7"/>
      <c r="S210" s="7"/>
      <c r="T210" s="7"/>
      <c r="U210" s="7"/>
      <c r="V210" s="7"/>
      <c r="W210" s="7"/>
      <c r="X210" s="7"/>
      <c r="Y210" s="7"/>
      <c r="Z210" s="7"/>
      <c r="AA210" s="7"/>
      <c r="AB210" s="7"/>
      <c r="AC210" s="7"/>
      <c r="AD210" s="7"/>
      <c r="AE210" s="7"/>
      <c r="AF210" s="7"/>
      <c r="AG210" s="7"/>
      <c r="AH210" s="7"/>
      <c r="AI210" s="7"/>
      <c r="AJ210" s="59"/>
      <c r="AL210" s="124"/>
    </row>
    <row r="211" spans="2:38" ht="15" customHeight="1">
      <c r="B211" s="56"/>
      <c r="C211" s="7"/>
      <c r="D211" s="7"/>
      <c r="E211" s="7"/>
      <c r="F211" s="7"/>
      <c r="G211" s="7"/>
      <c r="H211" s="7"/>
      <c r="I211" s="7"/>
      <c r="J211" s="8" t="s">
        <v>303</v>
      </c>
      <c r="K211" s="8"/>
      <c r="L211" s="7" t="str">
        <f>IF(AO139&lt;2,Tables!G8,"")</f>
        <v>Latitude and/or Longitude not provided</v>
      </c>
      <c r="M211" s="8"/>
      <c r="N211" s="8"/>
      <c r="O211" s="8"/>
      <c r="P211" s="7"/>
      <c r="Q211" s="7"/>
      <c r="R211" s="7"/>
      <c r="S211" s="7"/>
      <c r="T211" s="7"/>
      <c r="U211" s="7"/>
      <c r="V211" s="7"/>
      <c r="W211" s="7"/>
      <c r="X211" s="7"/>
      <c r="Y211" s="7"/>
      <c r="Z211" s="7"/>
      <c r="AA211" s="7"/>
      <c r="AB211" s="7"/>
      <c r="AC211" s="7"/>
      <c r="AD211" s="7"/>
      <c r="AE211" s="7"/>
      <c r="AF211" s="7"/>
      <c r="AG211" s="7"/>
      <c r="AH211" s="7"/>
      <c r="AI211" s="7"/>
      <c r="AJ211" s="59"/>
      <c r="AL211" s="124">
        <f t="shared" si="12"/>
        <v>1</v>
      </c>
    </row>
    <row r="212" spans="2:38" ht="15" customHeight="1">
      <c r="B212" s="56"/>
      <c r="C212" s="7"/>
      <c r="D212" s="7"/>
      <c r="E212" s="7"/>
      <c r="F212" s="7"/>
      <c r="G212" s="7"/>
      <c r="H212" s="7"/>
      <c r="I212" s="7"/>
      <c r="J212" s="8" t="s">
        <v>304</v>
      </c>
      <c r="K212" s="8"/>
      <c r="L212" s="7" t="str">
        <f>IF(AM152=2,Tables!G9,IF(AM151=1,"",Tables!G9))</f>
        <v>WQv Required &gt; WQv Provided</v>
      </c>
      <c r="M212" s="8"/>
      <c r="N212" s="8"/>
      <c r="O212" s="8"/>
      <c r="P212" s="7"/>
      <c r="Q212" s="7"/>
      <c r="R212" s="7"/>
      <c r="S212" s="7"/>
      <c r="T212" s="7"/>
      <c r="U212" s="7"/>
      <c r="V212" s="7"/>
      <c r="W212" s="7"/>
      <c r="X212" s="7"/>
      <c r="Y212" s="7"/>
      <c r="Z212" s="7"/>
      <c r="AA212" s="7"/>
      <c r="AB212" s="7"/>
      <c r="AC212" s="7"/>
      <c r="AD212" s="7"/>
      <c r="AE212" s="7"/>
      <c r="AF212" s="7"/>
      <c r="AG212" s="7"/>
      <c r="AH212" s="7"/>
      <c r="AI212" s="7"/>
      <c r="AJ212" s="59"/>
      <c r="AL212" s="124">
        <f t="shared" si="12"/>
        <v>0</v>
      </c>
    </row>
    <row r="213" spans="2:38" ht="15" customHeight="1">
      <c r="B213" s="56"/>
      <c r="C213" s="7"/>
      <c r="D213" s="7"/>
      <c r="E213" s="7"/>
      <c r="F213" s="7"/>
      <c r="G213" s="7"/>
      <c r="H213" s="7"/>
      <c r="I213" s="7"/>
      <c r="J213" s="130" t="s">
        <v>305</v>
      </c>
      <c r="K213" s="8"/>
      <c r="L213" s="7"/>
      <c r="M213" s="8"/>
      <c r="N213" s="8"/>
      <c r="O213" s="8"/>
      <c r="P213" s="7"/>
      <c r="Q213" s="7"/>
      <c r="R213" s="7"/>
      <c r="S213" s="7"/>
      <c r="T213" s="7"/>
      <c r="U213" s="7"/>
      <c r="V213" s="7"/>
      <c r="W213" s="7"/>
      <c r="X213" s="7"/>
      <c r="Y213" s="7"/>
      <c r="Z213" s="7"/>
      <c r="AA213" s="7"/>
      <c r="AB213" s="7"/>
      <c r="AC213" s="7"/>
      <c r="AD213" s="7"/>
      <c r="AE213" s="7"/>
      <c r="AF213" s="7"/>
      <c r="AG213" s="7"/>
      <c r="AH213" s="7"/>
      <c r="AI213" s="7"/>
      <c r="AJ213" s="59"/>
      <c r="AL213" s="124">
        <f t="shared" si="12"/>
        <v>1</v>
      </c>
    </row>
    <row r="214" spans="2:38" ht="15" customHeight="1">
      <c r="B214" s="56"/>
      <c r="C214" s="7"/>
      <c r="D214" s="7"/>
      <c r="E214" s="7"/>
      <c r="F214" s="7"/>
      <c r="G214" s="7"/>
      <c r="H214" s="7"/>
      <c r="I214" s="7"/>
      <c r="J214" s="8" t="s">
        <v>306</v>
      </c>
      <c r="K214" s="8"/>
      <c r="L214" s="7" t="str">
        <f>IF(AND(ISBLANK(K132),ISBLANK(O132)),Tables!G7,IF(AL160=1,"",IF(AL162&gt;0,Tables!G7,"")))</f>
        <v>Max Stage for 2, 5, 10, and/or 25-year storm  &gt; Emergency Spillway Crest Elevation</v>
      </c>
      <c r="M214" s="8"/>
      <c r="N214" s="8"/>
      <c r="O214" s="8"/>
      <c r="P214" s="7"/>
      <c r="Q214" s="7"/>
      <c r="R214" s="7"/>
      <c r="S214" s="7"/>
      <c r="T214" s="7"/>
      <c r="U214" s="7"/>
      <c r="V214" s="7"/>
      <c r="W214" s="7"/>
      <c r="X214" s="7"/>
      <c r="Y214" s="7"/>
      <c r="Z214" s="7"/>
      <c r="AA214" s="7"/>
      <c r="AB214" s="7"/>
      <c r="AC214" s="7"/>
      <c r="AD214" s="7"/>
      <c r="AE214" s="7"/>
      <c r="AF214" s="7"/>
      <c r="AG214" s="7"/>
      <c r="AH214" s="7"/>
      <c r="AI214" s="7"/>
      <c r="AJ214" s="59"/>
      <c r="AL214" s="124">
        <f t="shared" si="12"/>
        <v>1</v>
      </c>
    </row>
    <row r="215" spans="2:38" ht="15" customHeight="1">
      <c r="B215" s="56"/>
      <c r="C215" s="7"/>
      <c r="D215" s="7"/>
      <c r="E215" s="7"/>
      <c r="F215" s="7"/>
      <c r="G215" s="7"/>
      <c r="H215" s="7"/>
      <c r="I215" s="7"/>
      <c r="J215" s="8" t="s">
        <v>307</v>
      </c>
      <c r="K215" s="8"/>
      <c r="L215" s="7" t="str">
        <f>IF(AM162&gt;0,Tables!G6,"")</f>
        <v>Velocity &gt; 5 ft/s</v>
      </c>
      <c r="M215" s="8"/>
      <c r="N215" s="8"/>
      <c r="O215" s="8"/>
      <c r="P215" s="7"/>
      <c r="Q215" s="7"/>
      <c r="R215" s="7"/>
      <c r="S215" s="7"/>
      <c r="T215" s="7"/>
      <c r="U215" s="7"/>
      <c r="V215" s="7"/>
      <c r="W215" s="7"/>
      <c r="X215" s="7"/>
      <c r="Y215" s="7"/>
      <c r="Z215" s="7"/>
      <c r="AA215" s="7"/>
      <c r="AB215" s="7"/>
      <c r="AC215" s="7"/>
      <c r="AD215" s="7"/>
      <c r="AE215" s="7"/>
      <c r="AF215" s="7"/>
      <c r="AG215" s="7"/>
      <c r="AH215" s="7"/>
      <c r="AI215" s="7"/>
      <c r="AJ215" s="59"/>
      <c r="AL215" s="124">
        <f t="shared" si="12"/>
        <v>1</v>
      </c>
    </row>
    <row r="216" spans="2:38" ht="15" customHeight="1">
      <c r="B216" s="56"/>
      <c r="C216" s="7"/>
      <c r="D216" s="7"/>
      <c r="E216" s="7"/>
      <c r="F216" s="7"/>
      <c r="G216" s="7"/>
      <c r="H216" s="7"/>
      <c r="I216" s="7"/>
      <c r="J216" s="8" t="s">
        <v>308</v>
      </c>
      <c r="K216" s="8"/>
      <c r="L216" s="7" t="str">
        <f>IF(AN162&gt;0,Tables!G5,"")</f>
        <v>Total Post Q &gt; Pre Q</v>
      </c>
      <c r="M216" s="8"/>
      <c r="N216" s="8"/>
      <c r="O216" s="8"/>
      <c r="P216" s="7"/>
      <c r="Q216" s="7"/>
      <c r="R216" s="7"/>
      <c r="S216" s="7"/>
      <c r="T216" s="7"/>
      <c r="U216" s="7"/>
      <c r="V216" s="7"/>
      <c r="W216" s="7"/>
      <c r="X216" s="7"/>
      <c r="Y216" s="7"/>
      <c r="Z216" s="7"/>
      <c r="AA216" s="7"/>
      <c r="AB216" s="7"/>
      <c r="AC216" s="7"/>
      <c r="AD216" s="7"/>
      <c r="AE216" s="7"/>
      <c r="AF216" s="7"/>
      <c r="AG216" s="7"/>
      <c r="AH216" s="7"/>
      <c r="AI216" s="7"/>
      <c r="AJ216" s="59"/>
      <c r="AL216" s="124">
        <f t="shared" si="12"/>
        <v>1</v>
      </c>
    </row>
    <row r="217" spans="2:38" ht="15" customHeight="1">
      <c r="B217" s="60"/>
      <c r="C217" s="61"/>
      <c r="D217" s="61"/>
      <c r="E217" s="61"/>
      <c r="F217" s="61"/>
      <c r="G217" s="61"/>
      <c r="H217" s="61"/>
      <c r="I217" s="61"/>
      <c r="J217" s="61"/>
      <c r="K217" s="61"/>
      <c r="L217" s="61" t="str">
        <f>IF(AO162&gt;0,Tables!G11,"")</f>
        <v>Total Post Q is &lt; -0.50 ft3/s of Pre Q for the 2, 5, 10, or 25-year storm event(s)</v>
      </c>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3"/>
      <c r="AL217" s="124">
        <f t="shared" si="12"/>
        <v>0</v>
      </c>
    </row>
    <row r="218" spans="2:38" ht="15" customHeight="1"/>
    <row r="219" spans="2:38" ht="15" customHeight="1"/>
  </sheetData>
  <sheetProtection algorithmName="SHA-512" hashValue="WrzgN7JXZ6VMgqjBaujQqFjffDnfvWzexVo1IcSVYsmGy95fzgS0B70Beb36k6Vl2U4aHiA4orgfa7gAGXe6hg==" saltValue="UC2OucTJMOKgJSmvyckE0Q==" spinCount="100000" sheet="1" objects="1" scenarios="1" selectLockedCells="1"/>
  <mergeCells count="426">
    <mergeCell ref="F194:J194"/>
    <mergeCell ref="BF1:BW4"/>
    <mergeCell ref="F189:U189"/>
    <mergeCell ref="D202:Y202"/>
    <mergeCell ref="AE202:AJ202"/>
    <mergeCell ref="AE203:AJ203"/>
    <mergeCell ref="G166:H166"/>
    <mergeCell ref="G167:H167"/>
    <mergeCell ref="G168:H168"/>
    <mergeCell ref="U167:W167"/>
    <mergeCell ref="U168:W168"/>
    <mergeCell ref="B171:AJ177"/>
    <mergeCell ref="AA196:AD196"/>
    <mergeCell ref="F190:U190"/>
    <mergeCell ref="F191:U191"/>
    <mergeCell ref="F192:U192"/>
    <mergeCell ref="F193:U193"/>
    <mergeCell ref="M167:O167"/>
    <mergeCell ref="M168:O168"/>
    <mergeCell ref="AG167:AI167"/>
    <mergeCell ref="AG168:AI168"/>
    <mergeCell ref="Q168:S168"/>
    <mergeCell ref="AC168:AE168"/>
    <mergeCell ref="Y168:AA168"/>
    <mergeCell ref="AC162:AE162"/>
    <mergeCell ref="AC163:AE163"/>
    <mergeCell ref="AC164:AE164"/>
    <mergeCell ref="AC165:AE165"/>
    <mergeCell ref="AC166:AE166"/>
    <mergeCell ref="AC167:AE167"/>
    <mergeCell ref="Q163:S163"/>
    <mergeCell ref="Q164:S164"/>
    <mergeCell ref="Q165:S165"/>
    <mergeCell ref="Q166:S166"/>
    <mergeCell ref="Q167:S167"/>
    <mergeCell ref="X162:AB162"/>
    <mergeCell ref="Y163:AA163"/>
    <mergeCell ref="Y164:AA164"/>
    <mergeCell ref="Y165:AA165"/>
    <mergeCell ref="Y166:AA166"/>
    <mergeCell ref="Y167:AA167"/>
    <mergeCell ref="AC151:AF151"/>
    <mergeCell ref="U162:W162"/>
    <mergeCell ref="U163:W163"/>
    <mergeCell ref="U164:W164"/>
    <mergeCell ref="U165:W165"/>
    <mergeCell ref="U166:W166"/>
    <mergeCell ref="M162:O162"/>
    <mergeCell ref="M163:O163"/>
    <mergeCell ref="M164:O164"/>
    <mergeCell ref="M165:O165"/>
    <mergeCell ref="M166:O166"/>
    <mergeCell ref="S151:U151"/>
    <mergeCell ref="AE159:AJ159"/>
    <mergeCell ref="AE160:AJ160"/>
    <mergeCell ref="D159:Y159"/>
    <mergeCell ref="AG162:AJ162"/>
    <mergeCell ref="AG163:AI163"/>
    <mergeCell ref="AG164:AI164"/>
    <mergeCell ref="AG165:AI165"/>
    <mergeCell ref="AG166:AI166"/>
    <mergeCell ref="Q162:S162"/>
    <mergeCell ref="G163:H163"/>
    <mergeCell ref="G164:H164"/>
    <mergeCell ref="G165:H165"/>
    <mergeCell ref="AC147:AF147"/>
    <mergeCell ref="AC148:AF148"/>
    <mergeCell ref="AC149:AF149"/>
    <mergeCell ref="AC150:AF150"/>
    <mergeCell ref="M141:P141"/>
    <mergeCell ref="M142:P142"/>
    <mergeCell ref="M143:P143"/>
    <mergeCell ref="M144:P144"/>
    <mergeCell ref="M145:P145"/>
    <mergeCell ref="M146:P146"/>
    <mergeCell ref="M147:P147"/>
    <mergeCell ref="M148:P148"/>
    <mergeCell ref="M149:P149"/>
    <mergeCell ref="M150:P150"/>
    <mergeCell ref="AC146:AF146"/>
    <mergeCell ref="AC141:AF141"/>
    <mergeCell ref="AC142:AF142"/>
    <mergeCell ref="AC143:AF143"/>
    <mergeCell ref="AC144:AF144"/>
    <mergeCell ref="AC145:AF145"/>
    <mergeCell ref="S148:U148"/>
    <mergeCell ref="S149:U149"/>
    <mergeCell ref="S150:U150"/>
    <mergeCell ref="X148:Z148"/>
    <mergeCell ref="F126:I126"/>
    <mergeCell ref="F127:I127"/>
    <mergeCell ref="H147:J147"/>
    <mergeCell ref="H148:J148"/>
    <mergeCell ref="H149:J149"/>
    <mergeCell ref="H150:J150"/>
    <mergeCell ref="H151:J151"/>
    <mergeCell ref="H142:J142"/>
    <mergeCell ref="H143:J143"/>
    <mergeCell ref="H144:J144"/>
    <mergeCell ref="H145:J145"/>
    <mergeCell ref="H146:J146"/>
    <mergeCell ref="AF135:AH135"/>
    <mergeCell ref="O137:R137"/>
    <mergeCell ref="W137:Z137"/>
    <mergeCell ref="C141:E141"/>
    <mergeCell ref="H141:J141"/>
    <mergeCell ref="S141:U141"/>
    <mergeCell ref="X141:Z141"/>
    <mergeCell ref="F134:I134"/>
    <mergeCell ref="F135:I135"/>
    <mergeCell ref="O134:Q134"/>
    <mergeCell ref="O135:Q135"/>
    <mergeCell ref="C140:E140"/>
    <mergeCell ref="P117:R117"/>
    <mergeCell ref="P118:R118"/>
    <mergeCell ref="P115:R115"/>
    <mergeCell ref="U125:W125"/>
    <mergeCell ref="U126:W126"/>
    <mergeCell ref="U127:W127"/>
    <mergeCell ref="U128:W128"/>
    <mergeCell ref="P130:R130"/>
    <mergeCell ref="K125:M125"/>
    <mergeCell ref="K126:M126"/>
    <mergeCell ref="K127:M127"/>
    <mergeCell ref="K128:M128"/>
    <mergeCell ref="K129:M129"/>
    <mergeCell ref="K121:M121"/>
    <mergeCell ref="K123:M123"/>
    <mergeCell ref="K124:M124"/>
    <mergeCell ref="U129:W129"/>
    <mergeCell ref="U121:W121"/>
    <mergeCell ref="U123:W123"/>
    <mergeCell ref="U124:W124"/>
    <mergeCell ref="F55:G55"/>
    <mergeCell ref="F56:G56"/>
    <mergeCell ref="F57:G57"/>
    <mergeCell ref="X55:Z55"/>
    <mergeCell ref="X56:Z56"/>
    <mergeCell ref="X57:Z57"/>
    <mergeCell ref="AB49:AD49"/>
    <mergeCell ref="AB50:AD50"/>
    <mergeCell ref="AB51:AD51"/>
    <mergeCell ref="P57:R57"/>
    <mergeCell ref="T49:V49"/>
    <mergeCell ref="T50:V50"/>
    <mergeCell ref="T56:V56"/>
    <mergeCell ref="T57:V57"/>
    <mergeCell ref="P50:R50"/>
    <mergeCell ref="P51:R51"/>
    <mergeCell ref="P52:R52"/>
    <mergeCell ref="P53:R53"/>
    <mergeCell ref="P54:R54"/>
    <mergeCell ref="P56:R56"/>
    <mergeCell ref="X54:Z54"/>
    <mergeCell ref="L56:N56"/>
    <mergeCell ref="L57:N57"/>
    <mergeCell ref="T51:V51"/>
    <mergeCell ref="F40:G40"/>
    <mergeCell ref="F41:G41"/>
    <mergeCell ref="F42:G42"/>
    <mergeCell ref="F43:G43"/>
    <mergeCell ref="F44:G44"/>
    <mergeCell ref="F45:G45"/>
    <mergeCell ref="F52:G52"/>
    <mergeCell ref="F53:G53"/>
    <mergeCell ref="F54:G54"/>
    <mergeCell ref="AF53:AH53"/>
    <mergeCell ref="AF57:AH57"/>
    <mergeCell ref="AF54:AH54"/>
    <mergeCell ref="AF55:AH55"/>
    <mergeCell ref="AF56:AH56"/>
    <mergeCell ref="AB56:AD56"/>
    <mergeCell ref="AB57:AD57"/>
    <mergeCell ref="AB53:AD53"/>
    <mergeCell ref="X50:Z50"/>
    <mergeCell ref="X51:Z51"/>
    <mergeCell ref="X52:Z52"/>
    <mergeCell ref="AB52:AD52"/>
    <mergeCell ref="X53:Z53"/>
    <mergeCell ref="AB54:AD54"/>
    <mergeCell ref="AB55:AD55"/>
    <mergeCell ref="T52:V52"/>
    <mergeCell ref="T53:V53"/>
    <mergeCell ref="T54:V54"/>
    <mergeCell ref="T55:V55"/>
    <mergeCell ref="P49:R49"/>
    <mergeCell ref="P48:R48"/>
    <mergeCell ref="T48:V48"/>
    <mergeCell ref="X49:Z49"/>
    <mergeCell ref="P55:R55"/>
    <mergeCell ref="X48:Z48"/>
    <mergeCell ref="L55:N55"/>
    <mergeCell ref="L54:N54"/>
    <mergeCell ref="L53:N53"/>
    <mergeCell ref="L52:N52"/>
    <mergeCell ref="L51:N51"/>
    <mergeCell ref="L50:N50"/>
    <mergeCell ref="L49:N49"/>
    <mergeCell ref="AB37:AD37"/>
    <mergeCell ref="AB38:AD38"/>
    <mergeCell ref="AB39:AD39"/>
    <mergeCell ref="AB40:AD40"/>
    <mergeCell ref="AB41:AD41"/>
    <mergeCell ref="T45:V45"/>
    <mergeCell ref="X37:Z37"/>
    <mergeCell ref="X38:Z38"/>
    <mergeCell ref="X39:Z39"/>
    <mergeCell ref="X40:Z40"/>
    <mergeCell ref="X43:Z43"/>
    <mergeCell ref="X44:Z44"/>
    <mergeCell ref="X45:Z45"/>
    <mergeCell ref="T40:V40"/>
    <mergeCell ref="T41:V41"/>
    <mergeCell ref="T42:V42"/>
    <mergeCell ref="T43:V43"/>
    <mergeCell ref="AB48:AD48"/>
    <mergeCell ref="P41:R41"/>
    <mergeCell ref="P42:R42"/>
    <mergeCell ref="P43:R43"/>
    <mergeCell ref="P44:R44"/>
    <mergeCell ref="AF38:AH38"/>
    <mergeCell ref="P45:R45"/>
    <mergeCell ref="L45:N45"/>
    <mergeCell ref="L44:N44"/>
    <mergeCell ref="L43:N43"/>
    <mergeCell ref="AB42:AD42"/>
    <mergeCell ref="L47:N47"/>
    <mergeCell ref="P47:R47"/>
    <mergeCell ref="T47:V47"/>
    <mergeCell ref="X47:Z47"/>
    <mergeCell ref="AB47:AD47"/>
    <mergeCell ref="J26:M26"/>
    <mergeCell ref="E19:X19"/>
    <mergeCell ref="E20:X20"/>
    <mergeCell ref="AE19:AJ19"/>
    <mergeCell ref="AE20:AJ20"/>
    <mergeCell ref="J28:M28"/>
    <mergeCell ref="J29:M29"/>
    <mergeCell ref="J30:M30"/>
    <mergeCell ref="J31:M31"/>
    <mergeCell ref="AA27:AD27"/>
    <mergeCell ref="S79:U79"/>
    <mergeCell ref="AF49:AH49"/>
    <mergeCell ref="AF50:AH50"/>
    <mergeCell ref="AF51:AH51"/>
    <mergeCell ref="AF52:AH52"/>
    <mergeCell ref="T36:V36"/>
    <mergeCell ref="X36:Z36"/>
    <mergeCell ref="AB36:AD36"/>
    <mergeCell ref="L41:N41"/>
    <mergeCell ref="L40:N40"/>
    <mergeCell ref="L39:N39"/>
    <mergeCell ref="AF39:AH39"/>
    <mergeCell ref="AF40:AH40"/>
    <mergeCell ref="L48:N48"/>
    <mergeCell ref="T37:V37"/>
    <mergeCell ref="AF36:AH36"/>
    <mergeCell ref="L36:N36"/>
    <mergeCell ref="P36:R36"/>
    <mergeCell ref="AF44:AH44"/>
    <mergeCell ref="AF45:AH45"/>
    <mergeCell ref="L38:N38"/>
    <mergeCell ref="K79:O79"/>
    <mergeCell ref="P38:R38"/>
    <mergeCell ref="P39:R39"/>
    <mergeCell ref="BX49:BX50"/>
    <mergeCell ref="AB44:AD44"/>
    <mergeCell ref="AB45:AD45"/>
    <mergeCell ref="AF41:AH41"/>
    <mergeCell ref="AF42:AH42"/>
    <mergeCell ref="AF43:AH43"/>
    <mergeCell ref="J33:M33"/>
    <mergeCell ref="W29:Z29"/>
    <mergeCell ref="W32:Z32"/>
    <mergeCell ref="W33:Z33"/>
    <mergeCell ref="L42:N42"/>
    <mergeCell ref="J32:M32"/>
    <mergeCell ref="P35:R35"/>
    <mergeCell ref="L35:N35"/>
    <mergeCell ref="T35:V35"/>
    <mergeCell ref="X35:Z35"/>
    <mergeCell ref="AB35:AD35"/>
    <mergeCell ref="L37:N37"/>
    <mergeCell ref="T44:V44"/>
    <mergeCell ref="AB43:AD43"/>
    <mergeCell ref="X41:Z41"/>
    <mergeCell ref="X42:Z42"/>
    <mergeCell ref="P37:R37"/>
    <mergeCell ref="P40:R40"/>
    <mergeCell ref="T1:AK4"/>
    <mergeCell ref="T38:V38"/>
    <mergeCell ref="T39:V39"/>
    <mergeCell ref="AF37:AH37"/>
    <mergeCell ref="R91:T91"/>
    <mergeCell ref="M93:O93"/>
    <mergeCell ref="M94:O94"/>
    <mergeCell ref="M95:O95"/>
    <mergeCell ref="R93:T93"/>
    <mergeCell ref="R94:T94"/>
    <mergeCell ref="R95:T95"/>
    <mergeCell ref="W93:Y93"/>
    <mergeCell ref="W88:Y88"/>
    <mergeCell ref="M89:O89"/>
    <mergeCell ref="R89:T89"/>
    <mergeCell ref="W89:Y89"/>
    <mergeCell ref="V92:Z92"/>
    <mergeCell ref="Q92:U92"/>
    <mergeCell ref="M90:O90"/>
    <mergeCell ref="R90:T90"/>
    <mergeCell ref="W90:Y90"/>
    <mergeCell ref="M91:O91"/>
    <mergeCell ref="W91:Y91"/>
    <mergeCell ref="M87:O87"/>
    <mergeCell ref="B59:H59"/>
    <mergeCell ref="R59:U59"/>
    <mergeCell ref="P82:T82"/>
    <mergeCell ref="P84:T84"/>
    <mergeCell ref="AF66:AH66"/>
    <mergeCell ref="L68:N68"/>
    <mergeCell ref="J70:M70"/>
    <mergeCell ref="J71:M71"/>
    <mergeCell ref="S70:U70"/>
    <mergeCell ref="S71:U71"/>
    <mergeCell ref="Z70:AB70"/>
    <mergeCell ref="Z71:AB71"/>
    <mergeCell ref="AG70:AI70"/>
    <mergeCell ref="AG71:AI71"/>
    <mergeCell ref="AE60:AJ60"/>
    <mergeCell ref="AE61:AJ61"/>
    <mergeCell ref="D60:Y60"/>
    <mergeCell ref="X77:AJ77"/>
    <mergeCell ref="AG79:AI79"/>
    <mergeCell ref="K80:N80"/>
    <mergeCell ref="M73:P73"/>
    <mergeCell ref="M75:O75"/>
    <mergeCell ref="U75:W75"/>
    <mergeCell ref="Z79:AB79"/>
    <mergeCell ref="AB95:AD95"/>
    <mergeCell ref="M98:O98"/>
    <mergeCell ref="R98:T98"/>
    <mergeCell ref="W98:Y98"/>
    <mergeCell ref="AB98:AD98"/>
    <mergeCell ref="M88:O88"/>
    <mergeCell ref="R88:T88"/>
    <mergeCell ref="V102:X102"/>
    <mergeCell ref="R86:T86"/>
    <mergeCell ref="W86:Y86"/>
    <mergeCell ref="M92:O92"/>
    <mergeCell ref="AB92:AD92"/>
    <mergeCell ref="AB93:AD93"/>
    <mergeCell ref="AB94:AD94"/>
    <mergeCell ref="W87:Y87"/>
    <mergeCell ref="M102:O102"/>
    <mergeCell ref="R87:T87"/>
    <mergeCell ref="B158:H158"/>
    <mergeCell ref="R158:U158"/>
    <mergeCell ref="D111:Y111"/>
    <mergeCell ref="F115:I115"/>
    <mergeCell ref="F121:I121"/>
    <mergeCell ref="F116:I116"/>
    <mergeCell ref="F117:I117"/>
    <mergeCell ref="F118:I118"/>
    <mergeCell ref="F120:I120"/>
    <mergeCell ref="C142:E142"/>
    <mergeCell ref="C143:E143"/>
    <mergeCell ref="C144:E144"/>
    <mergeCell ref="C145:E145"/>
    <mergeCell ref="C146:E146"/>
    <mergeCell ref="X149:Z149"/>
    <mergeCell ref="X150:Z150"/>
    <mergeCell ref="S145:U145"/>
    <mergeCell ref="S146:U146"/>
    <mergeCell ref="S147:U147"/>
    <mergeCell ref="X145:Z145"/>
    <mergeCell ref="X146:Z146"/>
    <mergeCell ref="X147:Z147"/>
    <mergeCell ref="S142:U142"/>
    <mergeCell ref="S143:U143"/>
    <mergeCell ref="C150:E150"/>
    <mergeCell ref="M104:O104"/>
    <mergeCell ref="V104:X104"/>
    <mergeCell ref="V101:X101"/>
    <mergeCell ref="W94:Y94"/>
    <mergeCell ref="W95:Y95"/>
    <mergeCell ref="W96:Y96"/>
    <mergeCell ref="B110:H110"/>
    <mergeCell ref="R110:U110"/>
    <mergeCell ref="S144:U144"/>
    <mergeCell ref="X142:Z142"/>
    <mergeCell ref="X143:Z143"/>
    <mergeCell ref="X144:Z144"/>
    <mergeCell ref="F123:I123"/>
    <mergeCell ref="F124:I124"/>
    <mergeCell ref="K130:M130"/>
    <mergeCell ref="P121:R121"/>
    <mergeCell ref="P123:R123"/>
    <mergeCell ref="P124:R124"/>
    <mergeCell ref="P125:R125"/>
    <mergeCell ref="P126:R126"/>
    <mergeCell ref="P127:R127"/>
    <mergeCell ref="P128:R128"/>
    <mergeCell ref="P129:R129"/>
    <mergeCell ref="AE18:AJ18"/>
    <mergeCell ref="AE111:AJ111"/>
    <mergeCell ref="AE112:AJ112"/>
    <mergeCell ref="M100:P100"/>
    <mergeCell ref="M103:P103"/>
    <mergeCell ref="M101:O101"/>
    <mergeCell ref="B201:H201"/>
    <mergeCell ref="R201:U201"/>
    <mergeCell ref="C124:E124"/>
    <mergeCell ref="C125:E125"/>
    <mergeCell ref="C126:E126"/>
    <mergeCell ref="C127:E127"/>
    <mergeCell ref="C128:E128"/>
    <mergeCell ref="C129:E129"/>
    <mergeCell ref="C130:E130"/>
    <mergeCell ref="F130:I130"/>
    <mergeCell ref="F125:I125"/>
    <mergeCell ref="F128:I128"/>
    <mergeCell ref="F129:I129"/>
    <mergeCell ref="U130:W130"/>
    <mergeCell ref="W135:Y135"/>
    <mergeCell ref="C147:E147"/>
    <mergeCell ref="C148:E148"/>
    <mergeCell ref="C149:E149"/>
  </mergeCells>
  <phoneticPr fontId="25" type="noConversion"/>
  <conditionalFormatting sqref="F115 F118 F121 F123 P118 O137 P115 AA196 E19:E20 AE19:AE20 AF37:AF45 AF49:AF57 J135 W137 AC151 Q163:Q168 F190:F194">
    <cfRule type="expression" dxfId="241" priority="258">
      <formula>ISBLANK(E19)</formula>
    </cfRule>
  </conditionalFormatting>
  <conditionalFormatting sqref="J26">
    <cfRule type="expression" dxfId="240" priority="251">
      <formula>ISBLANK(J26)</formula>
    </cfRule>
  </conditionalFormatting>
  <conditionalFormatting sqref="AA27">
    <cfRule type="expression" dxfId="239" priority="250">
      <formula>ISBLANK(AA27)</formula>
    </cfRule>
  </conditionalFormatting>
  <conditionalFormatting sqref="J28:J32">
    <cfRule type="expression" dxfId="238" priority="249">
      <formula>ISBLANK(J28)</formula>
    </cfRule>
  </conditionalFormatting>
  <conditionalFormatting sqref="AC163:AC168 Y163:Y168 U163:U168">
    <cfRule type="expression" dxfId="237" priority="34" stopIfTrue="1">
      <formula>ISBLANK(U163)</formula>
    </cfRule>
  </conditionalFormatting>
  <conditionalFormatting sqref="J33 D60 AE60:AE61 H151 K151 AE159:AE160 D159">
    <cfRule type="cellIs" dxfId="236" priority="239" operator="equal">
      <formula>0</formula>
    </cfRule>
  </conditionalFormatting>
  <conditionalFormatting sqref="W29 W32:W33">
    <cfRule type="cellIs" dxfId="235" priority="238" operator="equal">
      <formula>0</formula>
    </cfRule>
  </conditionalFormatting>
  <conditionalFormatting sqref="X22 O22 F22">
    <cfRule type="expression" dxfId="234" priority="233">
      <formula>ISBLANK(F22)</formula>
    </cfRule>
  </conditionalFormatting>
  <conditionalFormatting sqref="L37:L45">
    <cfRule type="cellIs" dxfId="233" priority="143" stopIfTrue="1" operator="greaterThan">
      <formula>0</formula>
    </cfRule>
    <cfRule type="expression" dxfId="232" priority="232">
      <formula>$L$35=2</formula>
    </cfRule>
  </conditionalFormatting>
  <conditionalFormatting sqref="S38:S45">
    <cfRule type="cellIs" dxfId="231" priority="139" operator="greaterThan">
      <formula>0</formula>
    </cfRule>
    <cfRule type="expression" dxfId="230" priority="229">
      <formula>$R$35=2</formula>
    </cfRule>
  </conditionalFormatting>
  <conditionalFormatting sqref="AB37:AB45">
    <cfRule type="cellIs" dxfId="229" priority="223" operator="greaterThan">
      <formula>0</formula>
    </cfRule>
    <cfRule type="expression" dxfId="228" priority="224">
      <formula>$AB$35=2</formula>
    </cfRule>
  </conditionalFormatting>
  <conditionalFormatting sqref="L49:L57">
    <cfRule type="cellIs" dxfId="227" priority="221" operator="greaterThan">
      <formula>0</formula>
    </cfRule>
    <cfRule type="expression" dxfId="226" priority="222">
      <formula>$L$47=2</formula>
    </cfRule>
  </conditionalFormatting>
  <conditionalFormatting sqref="H141 M141">
    <cfRule type="cellIs" priority="125" operator="greaterThan">
      <formula>0</formula>
    </cfRule>
    <cfRule type="expression" dxfId="225" priority="187">
      <formula>$AL$141=2</formula>
    </cfRule>
  </conditionalFormatting>
  <conditionalFormatting sqref="M142 H142 K142">
    <cfRule type="cellIs" priority="184" stopIfTrue="1" operator="greaterThan">
      <formula>0</formula>
    </cfRule>
    <cfRule type="expression" dxfId="224" priority="185">
      <formula>$AL$142=2</formula>
    </cfRule>
  </conditionalFormatting>
  <conditionalFormatting sqref="M143 H143 K143">
    <cfRule type="cellIs" priority="182" stopIfTrue="1" operator="greaterThan">
      <formula>0</formula>
    </cfRule>
    <cfRule type="expression" dxfId="223" priority="183">
      <formula>$AL$143=2</formula>
    </cfRule>
  </conditionalFormatting>
  <conditionalFormatting sqref="M144 H144 K144">
    <cfRule type="cellIs" priority="180" stopIfTrue="1" operator="greaterThan">
      <formula>0</formula>
    </cfRule>
    <cfRule type="expression" dxfId="222" priority="181">
      <formula>$AL$144=2</formula>
    </cfRule>
  </conditionalFormatting>
  <conditionalFormatting sqref="M145 H145 K145">
    <cfRule type="cellIs" priority="178" stopIfTrue="1" operator="greaterThan">
      <formula>0</formula>
    </cfRule>
    <cfRule type="expression" dxfId="221" priority="179">
      <formula>$AL$145=2</formula>
    </cfRule>
  </conditionalFormatting>
  <conditionalFormatting sqref="M146 H146 K146">
    <cfRule type="cellIs" priority="176" stopIfTrue="1" operator="greaterThan">
      <formula>0</formula>
    </cfRule>
    <cfRule type="expression" dxfId="220" priority="177">
      <formula>$AL$146=2</formula>
    </cfRule>
  </conditionalFormatting>
  <conditionalFormatting sqref="M147 H147 K147">
    <cfRule type="cellIs" priority="174" stopIfTrue="1" operator="greaterThan">
      <formula>0</formula>
    </cfRule>
    <cfRule type="expression" dxfId="219" priority="175">
      <formula>$AL$147=2</formula>
    </cfRule>
  </conditionalFormatting>
  <conditionalFormatting sqref="M148 H148 K148">
    <cfRule type="cellIs" priority="172" stopIfTrue="1" operator="greaterThan">
      <formula>0</formula>
    </cfRule>
    <cfRule type="expression" dxfId="218" priority="173">
      <formula>$AL$148=2</formula>
    </cfRule>
  </conditionalFormatting>
  <conditionalFormatting sqref="M149 H149 K149">
    <cfRule type="cellIs" priority="170" stopIfTrue="1" operator="greaterThan">
      <formula>0</formula>
    </cfRule>
    <cfRule type="expression" dxfId="217" priority="171">
      <formula>$AL$149=2</formula>
    </cfRule>
  </conditionalFormatting>
  <conditionalFormatting sqref="M150 H150 K150">
    <cfRule type="cellIs" priority="168" stopIfTrue="1" operator="greaterThan">
      <formula>0</formula>
    </cfRule>
    <cfRule type="expression" dxfId="216" priority="169">
      <formula>$AL$150=2</formula>
    </cfRule>
  </conditionalFormatting>
  <conditionalFormatting sqref="X141 AC141">
    <cfRule type="cellIs" priority="166" stopIfTrue="1" operator="greaterThan">
      <formula>0</formula>
    </cfRule>
    <cfRule type="expression" dxfId="215" priority="167">
      <formula>$AM$141=2</formula>
    </cfRule>
  </conditionalFormatting>
  <conditionalFormatting sqref="X142 AC142">
    <cfRule type="cellIs" priority="164" stopIfTrue="1" operator="greaterThan">
      <formula>0</formula>
    </cfRule>
    <cfRule type="expression" dxfId="214" priority="165">
      <formula>$AM$142=2</formula>
    </cfRule>
  </conditionalFormatting>
  <conditionalFormatting sqref="X143 AC143">
    <cfRule type="cellIs" priority="162" stopIfTrue="1" operator="greaterThan">
      <formula>1</formula>
    </cfRule>
    <cfRule type="expression" dxfId="213" priority="163">
      <formula>$AM$143=2</formula>
    </cfRule>
  </conditionalFormatting>
  <conditionalFormatting sqref="X144 AC144">
    <cfRule type="cellIs" priority="160" stopIfTrue="1" operator="greaterThan">
      <formula>0</formula>
    </cfRule>
    <cfRule type="expression" dxfId="212" priority="161">
      <formula>$AM$144=2</formula>
    </cfRule>
  </conditionalFormatting>
  <conditionalFormatting sqref="X145 AC145">
    <cfRule type="cellIs" priority="158" stopIfTrue="1" operator="greaterThan">
      <formula>0</formula>
    </cfRule>
    <cfRule type="expression" dxfId="211" priority="159">
      <formula>$AM$145=2</formula>
    </cfRule>
  </conditionalFormatting>
  <conditionalFormatting sqref="X146 AC146">
    <cfRule type="cellIs" priority="156" stopIfTrue="1" operator="greaterThan">
      <formula>0</formula>
    </cfRule>
    <cfRule type="expression" dxfId="210" priority="157">
      <formula>$AM$146=2</formula>
    </cfRule>
  </conditionalFormatting>
  <conditionalFormatting sqref="X147 AC147">
    <cfRule type="cellIs" priority="154" stopIfTrue="1" operator="greaterThan">
      <formula>0</formula>
    </cfRule>
    <cfRule type="expression" dxfId="209" priority="155">
      <formula>$AM$147=2</formula>
    </cfRule>
  </conditionalFormatting>
  <conditionalFormatting sqref="X148 AC148">
    <cfRule type="cellIs" priority="152" stopIfTrue="1" operator="greaterThan">
      <formula>0</formula>
    </cfRule>
    <cfRule type="expression" dxfId="208" priority="153">
      <formula>$AM$148=2</formula>
    </cfRule>
  </conditionalFormatting>
  <conditionalFormatting sqref="X149 AC149">
    <cfRule type="cellIs" priority="150" stopIfTrue="1" operator="greaterThan">
      <formula>0</formula>
    </cfRule>
    <cfRule type="expression" dxfId="207" priority="151">
      <formula>$AM$149=2</formula>
    </cfRule>
  </conditionalFormatting>
  <conditionalFormatting sqref="X150 AC150">
    <cfRule type="cellIs" priority="148" stopIfTrue="1" operator="notEqual">
      <formula>0</formula>
    </cfRule>
    <cfRule type="expression" dxfId="206" priority="149">
      <formula>$AM$150=2</formula>
    </cfRule>
  </conditionalFormatting>
  <conditionalFormatting sqref="AF115 AI115">
    <cfRule type="expression" dxfId="205" priority="147">
      <formula>$AM$115=1</formula>
    </cfRule>
  </conditionalFormatting>
  <conditionalFormatting sqref="AF132 AI132">
    <cfRule type="expression" dxfId="204" priority="146">
      <formula>$AL$132=1</formula>
    </cfRule>
  </conditionalFormatting>
  <conditionalFormatting sqref="U123 K123">
    <cfRule type="cellIs" dxfId="203" priority="266" operator="greaterThan">
      <formula>0</formula>
    </cfRule>
    <cfRule type="expression" dxfId="202" priority="267">
      <formula>$AL$123=2</formula>
    </cfRule>
  </conditionalFormatting>
  <conditionalFormatting sqref="AF123 AI123">
    <cfRule type="expression" dxfId="201" priority="135">
      <formula>$AM$123=1</formula>
    </cfRule>
  </conditionalFormatting>
  <conditionalFormatting sqref="N121 K121 U121 S121">
    <cfRule type="cellIs" dxfId="200" priority="269" operator="greaterThan">
      <formula>0</formula>
    </cfRule>
    <cfRule type="expression" dxfId="199" priority="270">
      <formula>$AL$121=2</formula>
    </cfRule>
  </conditionalFormatting>
  <conditionalFormatting sqref="P49:P57">
    <cfRule type="cellIs" dxfId="198" priority="880" operator="greaterThan">
      <formula>0</formula>
    </cfRule>
    <cfRule type="expression" dxfId="197" priority="881">
      <formula>$P$47=2</formula>
    </cfRule>
  </conditionalFormatting>
  <conditionalFormatting sqref="T49:T57">
    <cfRule type="cellIs" dxfId="196" priority="924" operator="greaterThan">
      <formula>0</formula>
    </cfRule>
    <cfRule type="expression" dxfId="195" priority="925">
      <formula>$T$47=2</formula>
    </cfRule>
  </conditionalFormatting>
  <conditionalFormatting sqref="X49:X57">
    <cfRule type="cellIs" dxfId="194" priority="934" operator="greaterThan">
      <formula>0</formula>
    </cfRule>
    <cfRule type="expression" dxfId="193" priority="935">
      <formula>$X$47=2</formula>
    </cfRule>
  </conditionalFormatting>
  <conditionalFormatting sqref="AB49:AB57">
    <cfRule type="cellIs" dxfId="192" priority="944" operator="greaterThan">
      <formula>0</formula>
    </cfRule>
    <cfRule type="expression" dxfId="191" priority="945">
      <formula>$AB$47=2</formula>
    </cfRule>
  </conditionalFormatting>
  <conditionalFormatting sqref="T37:T45">
    <cfRule type="cellIs" dxfId="190" priority="946" operator="greaterThan">
      <formula>0</formula>
    </cfRule>
    <cfRule type="expression" dxfId="189" priority="947">
      <formula>$T$35=2</formula>
    </cfRule>
  </conditionalFormatting>
  <conditionalFormatting sqref="X37:X45">
    <cfRule type="cellIs" dxfId="188" priority="948" operator="greaterThan">
      <formula>0</formula>
    </cfRule>
    <cfRule type="expression" dxfId="187" priority="949">
      <formula>$X$35=2</formula>
    </cfRule>
  </conditionalFormatting>
  <conditionalFormatting sqref="P36:R45">
    <cfRule type="cellIs" priority="128" stopIfTrue="1" operator="greaterThan">
      <formula>0</formula>
    </cfRule>
    <cfRule type="expression" dxfId="186" priority="129">
      <formula>$P$35=2</formula>
    </cfRule>
  </conditionalFormatting>
  <conditionalFormatting sqref="Y163:Y167">
    <cfRule type="cellIs" dxfId="185" priority="950" operator="greaterThan">
      <formula>$W$135</formula>
    </cfRule>
  </conditionalFormatting>
  <conditionalFormatting sqref="S151">
    <cfRule type="expression" dxfId="184" priority="953">
      <formula>ISBLANK(S151)</formula>
    </cfRule>
    <cfRule type="cellIs" dxfId="183" priority="954" operator="lessThan">
      <formula>$H151</formula>
    </cfRule>
  </conditionalFormatting>
  <conditionalFormatting sqref="AG163:AG168">
    <cfRule type="expression" dxfId="182" priority="955" stopIfTrue="1">
      <formula>ISBLANK(AG163)</formula>
    </cfRule>
  </conditionalFormatting>
  <conditionalFormatting sqref="F24 O24 X24">
    <cfRule type="expression" dxfId="181" priority="114">
      <formula>ISBLANK(F24)</formula>
    </cfRule>
  </conditionalFormatting>
  <conditionalFormatting sqref="D111 AE111:AE112">
    <cfRule type="cellIs" dxfId="180" priority="113" operator="equal">
      <formula>0</formula>
    </cfRule>
  </conditionalFormatting>
  <conditionalFormatting sqref="J64 P64">
    <cfRule type="expression" priority="111" stopIfTrue="1">
      <formula>$AL$64=2</formula>
    </cfRule>
    <cfRule type="expression" dxfId="179" priority="112">
      <formula>$AL$64=1</formula>
    </cfRule>
  </conditionalFormatting>
  <conditionalFormatting sqref="J66 M66 P66 S66">
    <cfRule type="expression" priority="109" stopIfTrue="1">
      <formula>$AL$66=2</formula>
    </cfRule>
    <cfRule type="expression" dxfId="178" priority="110">
      <formula>$AL$66=1</formula>
    </cfRule>
  </conditionalFormatting>
  <conditionalFormatting sqref="AF66:AH66 L68:N68">
    <cfRule type="expression" dxfId="177" priority="108">
      <formula>ISBLANK(L66)</formula>
    </cfRule>
  </conditionalFormatting>
  <conditionalFormatting sqref="AF68 AI68">
    <cfRule type="expression" priority="106" stopIfTrue="1">
      <formula>$AL$68=2</formula>
    </cfRule>
    <cfRule type="expression" dxfId="176" priority="107">
      <formula>$AL$68=1</formula>
    </cfRule>
  </conditionalFormatting>
  <conditionalFormatting sqref="J70:M71 S70:U70 Z70:AB70 AG70:AI70">
    <cfRule type="expression" dxfId="175" priority="98">
      <formula>$AL$70=2</formula>
    </cfRule>
  </conditionalFormatting>
  <conditionalFormatting sqref="J70:M71 S70:U70 Z70:AB70 AG70:AI70">
    <cfRule type="cellIs" priority="97" stopIfTrue="1" operator="greaterThan">
      <formula>0</formula>
    </cfRule>
  </conditionalFormatting>
  <conditionalFormatting sqref="AC73">
    <cfRule type="expression" priority="91" stopIfTrue="1">
      <formula>$AL$75=2</formula>
    </cfRule>
    <cfRule type="cellIs" priority="93" stopIfTrue="1" operator="greaterThan">
      <formula>0</formula>
    </cfRule>
    <cfRule type="expression" dxfId="174" priority="94">
      <formula>$AL$70=2</formula>
    </cfRule>
  </conditionalFormatting>
  <conditionalFormatting sqref="S71:U71">
    <cfRule type="expression" priority="85" stopIfTrue="1">
      <formula>$AM$71=2</formula>
    </cfRule>
    <cfRule type="cellIs" priority="89" stopIfTrue="1" operator="greaterThan">
      <formula>0</formula>
    </cfRule>
    <cfRule type="expression" dxfId="173" priority="90">
      <formula>$AL$70=2</formula>
    </cfRule>
  </conditionalFormatting>
  <conditionalFormatting sqref="Z71:AB71 AG71:AI71">
    <cfRule type="expression" priority="86" stopIfTrue="1">
      <formula>$AL$71=2</formula>
    </cfRule>
    <cfRule type="cellIs" priority="87" stopIfTrue="1" operator="greaterThan">
      <formula>0</formula>
    </cfRule>
    <cfRule type="expression" dxfId="172" priority="88">
      <formula>$AL$70=2</formula>
    </cfRule>
  </conditionalFormatting>
  <conditionalFormatting sqref="M73 U75 M75">
    <cfRule type="expression" priority="960" stopIfTrue="1">
      <formula>$AM$73=2</formula>
    </cfRule>
    <cfRule type="cellIs" priority="961" stopIfTrue="1" operator="greaterThan">
      <formula>0</formula>
    </cfRule>
    <cfRule type="expression" dxfId="171" priority="962">
      <formula>$AL$70=2</formula>
    </cfRule>
  </conditionalFormatting>
  <conditionalFormatting sqref="S79 Z79 AG79:AI79 K80:N80 K79 M101:O102 V101:X102">
    <cfRule type="expression" dxfId="170" priority="84">
      <formula>$AL$77=2</formula>
    </cfRule>
  </conditionalFormatting>
  <conditionalFormatting sqref="S79 Z79 AG79:AI79 K80:N80 K79">
    <cfRule type="cellIs" priority="83" stopIfTrue="1" operator="greaterThan">
      <formula>0</formula>
    </cfRule>
  </conditionalFormatting>
  <conditionalFormatting sqref="R87:T91 W87:Y91 M87:O91 R93:T95 W93:Y95 AB93:AD95 R98:T98 W98:Y98 AB98:AD98">
    <cfRule type="cellIs" priority="81" stopIfTrue="1" operator="greaterThan">
      <formula>0</formula>
    </cfRule>
    <cfRule type="expression" dxfId="169" priority="82">
      <formula>$AL$77=2</formula>
    </cfRule>
  </conditionalFormatting>
  <conditionalFormatting sqref="M93:O95">
    <cfRule type="cellIs" priority="79" stopIfTrue="1" operator="greaterThan">
      <formula>0</formula>
    </cfRule>
    <cfRule type="expression" dxfId="168" priority="80">
      <formula>$AL$77=2</formula>
    </cfRule>
  </conditionalFormatting>
  <conditionalFormatting sqref="M98:O98">
    <cfRule type="cellIs" priority="77" stopIfTrue="1" operator="greaterThan">
      <formula>0</formula>
    </cfRule>
    <cfRule type="expression" dxfId="167" priority="78">
      <formula>$AL$77=2</formula>
    </cfRule>
  </conditionalFormatting>
  <conditionalFormatting sqref="B70 B77">
    <cfRule type="expression" dxfId="166" priority="963">
      <formula>$AN$70=1</formula>
    </cfRule>
  </conditionalFormatting>
  <conditionalFormatting sqref="K77 O77 T77">
    <cfRule type="cellIs" priority="71" stopIfTrue="1" operator="greaterThan">
      <formula>0</formula>
    </cfRule>
    <cfRule type="expression" priority="72" stopIfTrue="1">
      <formula>$AM$77=2</formula>
    </cfRule>
    <cfRule type="expression" dxfId="165" priority="75">
      <formula>$AL$77=2</formula>
    </cfRule>
  </conditionalFormatting>
  <conditionalFormatting sqref="X77:AJ77">
    <cfRule type="cellIs" priority="73" stopIfTrue="1" operator="greaterThan">
      <formula>0</formula>
    </cfRule>
    <cfRule type="expression" dxfId="164" priority="74">
      <formula>$AN$77=2</formula>
    </cfRule>
  </conditionalFormatting>
  <conditionalFormatting sqref="H82 K82">
    <cfRule type="cellIs" priority="68" stopIfTrue="1" operator="greaterThan">
      <formula>0</formula>
    </cfRule>
    <cfRule type="expression" dxfId="163" priority="69" stopIfTrue="1">
      <formula>$AL$82=2</formula>
    </cfRule>
    <cfRule type="expression" dxfId="162" priority="70">
      <formula>$AL$77=2</formula>
    </cfRule>
  </conditionalFormatting>
  <conditionalFormatting sqref="H84 K84">
    <cfRule type="cellIs" priority="65" stopIfTrue="1" operator="greaterThan">
      <formula>0</formula>
    </cfRule>
    <cfRule type="expression" priority="66" stopIfTrue="1">
      <formula>$AL$84=2</formula>
    </cfRule>
    <cfRule type="expression" dxfId="161" priority="67">
      <formula>$AL$77=2</formula>
    </cfRule>
  </conditionalFormatting>
  <conditionalFormatting sqref="P82">
    <cfRule type="cellIs" priority="63" stopIfTrue="1" operator="greaterThan">
      <formula>0</formula>
    </cfRule>
    <cfRule type="expression" dxfId="160" priority="64">
      <formula>$AM$82=2</formula>
    </cfRule>
  </conditionalFormatting>
  <conditionalFormatting sqref="P84">
    <cfRule type="cellIs" priority="61" stopIfTrue="1" operator="greaterThan">
      <formula>0</formula>
    </cfRule>
    <cfRule type="expression" dxfId="159" priority="62">
      <formula>$AM$84=2</formula>
    </cfRule>
  </conditionalFormatting>
  <conditionalFormatting sqref="M100:P100">
    <cfRule type="expression" dxfId="158" priority="60">
      <formula>$AL$77=2</formula>
    </cfRule>
  </conditionalFormatting>
  <conditionalFormatting sqref="M100:P100 M101:O102 V101:X102">
    <cfRule type="cellIs" priority="58" stopIfTrue="1" operator="greaterThan">
      <formula>0</formula>
    </cfRule>
  </conditionalFormatting>
  <conditionalFormatting sqref="M100:P100 M101:O102 V101:X102">
    <cfRule type="expression" priority="59" stopIfTrue="1">
      <formula>$AL$100=2</formula>
    </cfRule>
  </conditionalFormatting>
  <conditionalFormatting sqref="AC100">
    <cfRule type="cellIs" priority="55" stopIfTrue="1" operator="greaterThan">
      <formula>0</formula>
    </cfRule>
    <cfRule type="expression" priority="56" stopIfTrue="1">
      <formula>$AL$101=2</formula>
    </cfRule>
    <cfRule type="expression" dxfId="157" priority="57">
      <formula>$AL$77=2</formula>
    </cfRule>
  </conditionalFormatting>
  <conditionalFormatting sqref="M103:P103 M104:O104 V104:X104">
    <cfRule type="expression" priority="52" stopIfTrue="1">
      <formula>$AL$103=2</formula>
    </cfRule>
    <cfRule type="cellIs" priority="53" stopIfTrue="1" operator="greaterThan">
      <formula>0</formula>
    </cfRule>
    <cfRule type="expression" dxfId="156" priority="54">
      <formula>$AL$77=2</formula>
    </cfRule>
  </conditionalFormatting>
  <conditionalFormatting sqref="AC103">
    <cfRule type="cellIs" priority="49" stopIfTrue="1" operator="greaterThan">
      <formula>0</formula>
    </cfRule>
    <cfRule type="expression" priority="50" stopIfTrue="1">
      <formula>$AL$104=2</formula>
    </cfRule>
    <cfRule type="expression" dxfId="155" priority="51">
      <formula>$AL$77=2</formula>
    </cfRule>
  </conditionalFormatting>
  <conditionalFormatting sqref="W96:Y96">
    <cfRule type="expression" priority="47" stopIfTrue="1">
      <formula>$AL$77=1</formula>
    </cfRule>
    <cfRule type="cellIs" dxfId="154" priority="48" operator="equal">
      <formula>0</formula>
    </cfRule>
  </conditionalFormatting>
  <conditionalFormatting sqref="F116:I116">
    <cfRule type="expression" priority="44" stopIfTrue="1">
      <formula>$AL$117=2</formula>
    </cfRule>
    <cfRule type="cellIs" priority="45" stopIfTrue="1" operator="greaterThan">
      <formula>0</formula>
    </cfRule>
    <cfRule type="expression" dxfId="153" priority="46">
      <formula>$AL$116=1</formula>
    </cfRule>
  </conditionalFormatting>
  <conditionalFormatting sqref="F117:I117 P117:R117">
    <cfRule type="expression" priority="41" stopIfTrue="1">
      <formula>$AL$116=2</formula>
    </cfRule>
    <cfRule type="cellIs" priority="42" stopIfTrue="1" operator="greaterThan">
      <formula>0</formula>
    </cfRule>
    <cfRule type="expression" dxfId="152" priority="43">
      <formula>$AL$117</formula>
    </cfRule>
  </conditionalFormatting>
  <conditionalFormatting sqref="K132 O132">
    <cfRule type="cellIs" priority="38" stopIfTrue="1" operator="greaterThan">
      <formula>0</formula>
    </cfRule>
    <cfRule type="expression" dxfId="151" priority="39">
      <formula>$AO$132=1</formula>
    </cfRule>
  </conditionalFormatting>
  <conditionalFormatting sqref="F134:I135 O134:Q135 W135:Y135 AF135:AH135">
    <cfRule type="cellIs" priority="36" stopIfTrue="1" operator="greaterThan">
      <formula>0</formula>
    </cfRule>
  </conditionalFormatting>
  <conditionalFormatting sqref="AI123">
    <cfRule type="expression" dxfId="150" priority="35" stopIfTrue="1">
      <formula>$AN$123=2</formula>
    </cfRule>
  </conditionalFormatting>
  <conditionalFormatting sqref="Y163:AA167">
    <cfRule type="expression" priority="235" stopIfTrue="1">
      <formula>$AL$160=1</formula>
    </cfRule>
  </conditionalFormatting>
  <conditionalFormatting sqref="F189">
    <cfRule type="expression" dxfId="149" priority="33">
      <formula>ISBLANK(F189)</formula>
    </cfRule>
  </conditionalFormatting>
  <conditionalFormatting sqref="AE202:AE203 D202">
    <cfRule type="cellIs" dxfId="148" priority="32" operator="equal">
      <formula>0</formula>
    </cfRule>
  </conditionalFormatting>
  <conditionalFormatting sqref="L36:N36">
    <cfRule type="cellIs" priority="30" operator="greaterThan">
      <formula>0</formula>
    </cfRule>
    <cfRule type="expression" dxfId="147" priority="31">
      <formula>ISBLANK($L$36)</formula>
    </cfRule>
  </conditionalFormatting>
  <conditionalFormatting sqref="L48:N48">
    <cfRule type="cellIs" priority="28" operator="greaterThan">
      <formula>0</formula>
    </cfRule>
    <cfRule type="expression" dxfId="146" priority="29">
      <formula>ISBLANK($L$48)</formula>
    </cfRule>
  </conditionalFormatting>
  <conditionalFormatting sqref="C124:E124">
    <cfRule type="expression" dxfId="145" priority="27">
      <formula>$AL$124=1</formula>
    </cfRule>
  </conditionalFormatting>
  <conditionalFormatting sqref="K124:M124 U124:W124 F124:I130">
    <cfRule type="cellIs" priority="24" stopIfTrue="1" operator="greaterThan">
      <formula>0</formula>
    </cfRule>
    <cfRule type="expression" dxfId="144" priority="25">
      <formula>$AL124=2</formula>
    </cfRule>
  </conditionalFormatting>
  <conditionalFormatting sqref="K125:M125 U125:W125">
    <cfRule type="cellIs" priority="22" stopIfTrue="1" operator="greaterThan">
      <formula>0</formula>
    </cfRule>
    <cfRule type="expression" dxfId="143" priority="23">
      <formula>$AL$125=2</formula>
    </cfRule>
  </conditionalFormatting>
  <conditionalFormatting sqref="K126:M126 U126:W126">
    <cfRule type="cellIs" priority="20" stopIfTrue="1" operator="greaterThan">
      <formula>0</formula>
    </cfRule>
    <cfRule type="expression" dxfId="142" priority="21">
      <formula>$AL$126=2</formula>
    </cfRule>
  </conditionalFormatting>
  <conditionalFormatting sqref="K127:M127 U127:W127">
    <cfRule type="cellIs" priority="18" stopIfTrue="1" operator="greaterThan">
      <formula>0</formula>
    </cfRule>
    <cfRule type="expression" dxfId="141" priority="19">
      <formula>$AL$127=2</formula>
    </cfRule>
  </conditionalFormatting>
  <conditionalFormatting sqref="K128:M128 U128:W128">
    <cfRule type="cellIs" priority="16" stopIfTrue="1" operator="greaterThan">
      <formula>0</formula>
    </cfRule>
    <cfRule type="expression" dxfId="140" priority="17">
      <formula>$AL$128=2</formula>
    </cfRule>
  </conditionalFormatting>
  <conditionalFormatting sqref="K129:M129 U129:W129">
    <cfRule type="cellIs" priority="14" stopIfTrue="1" operator="greaterThan">
      <formula>0</formula>
    </cfRule>
    <cfRule type="expression" dxfId="139" priority="15">
      <formula>$AL$129=2</formula>
    </cfRule>
  </conditionalFormatting>
  <conditionalFormatting sqref="K130:M130 U130:W130">
    <cfRule type="cellIs" priority="12" stopIfTrue="1" operator="greaterThan">
      <formula>0</formula>
    </cfRule>
    <cfRule type="expression" dxfId="138" priority="13">
      <formula>$AL$130=2</formula>
    </cfRule>
  </conditionalFormatting>
  <conditionalFormatting sqref="C141:E141">
    <cfRule type="cellIs" priority="10" operator="greaterThan">
      <formula>0</formula>
    </cfRule>
    <cfRule type="expression" dxfId="137" priority="11">
      <formula>ISBLANK($C$141)</formula>
    </cfRule>
  </conditionalFormatting>
  <conditionalFormatting sqref="H141:J141">
    <cfRule type="expression" priority="9" stopIfTrue="1">
      <formula>$AN$141=2</formula>
    </cfRule>
  </conditionalFormatting>
  <conditionalFormatting sqref="M141:P141">
    <cfRule type="expression" priority="8" stopIfTrue="1">
      <formula>$AO$141=2</formula>
    </cfRule>
  </conditionalFormatting>
  <conditionalFormatting sqref="M163:O168">
    <cfRule type="cellIs" dxfId="136" priority="7" operator="equal">
      <formula>0</formula>
    </cfRule>
  </conditionalFormatting>
  <conditionalFormatting sqref="AG164:AG168">
    <cfRule type="expression" dxfId="135" priority="956">
      <formula>$AG164&gt;$M164</formula>
    </cfRule>
  </conditionalFormatting>
  <conditionalFormatting sqref="W29:Z29 W32:Z33">
    <cfRule type="expression" priority="6" stopIfTrue="1">
      <formula>$AL$29=1</formula>
    </cfRule>
  </conditionalFormatting>
  <conditionalFormatting sqref="B171:AJ174">
    <cfRule type="cellIs" priority="4" stopIfTrue="1" operator="greaterThan">
      <formula>0</formula>
    </cfRule>
    <cfRule type="expression" dxfId="134" priority="5">
      <formula>AL206&gt;0</formula>
    </cfRule>
  </conditionalFormatting>
  <conditionalFormatting sqref="AF41:AH45">
    <cfRule type="cellIs" dxfId="133" priority="2" operator="equal">
      <formula>0</formula>
    </cfRule>
  </conditionalFormatting>
  <conditionalFormatting sqref="AF53:AH57">
    <cfRule type="cellIs" dxfId="132" priority="1" operator="equal">
      <formula>0</formula>
    </cfRule>
  </conditionalFormatting>
  <conditionalFormatting sqref="F134:I135 O134:Q135 W135:Y135 AF135:AH135">
    <cfRule type="expression" dxfId="131" priority="1066">
      <formula>$AO$130=2</formula>
    </cfRule>
  </conditionalFormatting>
  <conditionalFormatting sqref="B175:AJ177">
    <cfRule type="cellIs" priority="1069" stopIfTrue="1" operator="greaterThan">
      <formula>0</formula>
    </cfRule>
    <cfRule type="expression" dxfId="130" priority="1070">
      <formula>AL211&gt;0</formula>
    </cfRule>
  </conditionalFormatting>
  <conditionalFormatting sqref="AC163:AC168">
    <cfRule type="cellIs" dxfId="129" priority="1071" operator="greaterThan">
      <formula>$AM$171</formula>
    </cfRule>
  </conditionalFormatting>
  <pageMargins left="0.2" right="0.2" top="0.5" bottom="0.25" header="0.3" footer="0.3"/>
  <pageSetup orientation="portrait" r:id="rId1"/>
  <rowBreaks count="4" manualBreakCount="4">
    <brk id="59" max="16383" man="1"/>
    <brk id="110" max="16383" man="1"/>
    <brk id="158" max="16383" man="1"/>
    <brk id="201" max="16383" man="1"/>
  </rowBreaks>
  <colBreaks count="1" manualBreakCount="1">
    <brk id="41" max="1048575" man="1"/>
  </colBreaks>
  <drawing r:id="rId2"/>
  <legacyDrawing r:id="rId3"/>
  <legacyDrawingHF r:id="rId4"/>
  <extLst>
    <ext xmlns:x14="http://schemas.microsoft.com/office/spreadsheetml/2009/9/main" uri="{CCE6A557-97BC-4b89-ADB6-D9C93CAAB3DF}">
      <x14:dataValidations xmlns:xm="http://schemas.microsoft.com/office/excel/2006/main" count="4">
        <x14:dataValidation type="list" allowBlank="1" showInputMessage="1" showErrorMessage="1" xr:uid="{6882A8A1-F30F-482D-9CAD-3857881F815B}">
          <x14:formula1>
            <xm:f>Tables!$A$2:$A$10</xm:f>
          </x14:formula1>
          <xm:sqref>F115 F134 M100 M103 J70 M73</xm:sqref>
        </x14:dataValidation>
        <x14:dataValidation type="list" allowBlank="1" showInputMessage="1" showErrorMessage="1" xr:uid="{0A75D05C-E913-4A6F-B739-B4602DDB4488}">
          <x14:formula1>
            <xm:f>Tables!$E$2:$E$4</xm:f>
          </x14:formula1>
          <xm:sqref>C125:C130</xm:sqref>
        </x14:dataValidation>
        <x14:dataValidation type="list" allowBlank="1" showInputMessage="1" showErrorMessage="1" xr:uid="{5E02C0C2-0DD2-4D71-8FFC-B7382509F98F}">
          <x14:formula1>
            <xm:f>Tables!$E$2:$E$5</xm:f>
          </x14:formula1>
          <xm:sqref>C124:E124</xm:sqref>
        </x14:dataValidation>
        <x14:dataValidation type="list" allowBlank="1" showInputMessage="1" showErrorMessage="1" xr:uid="{2132A64C-F549-49EE-B00F-7C82B1EA9EDD}">
          <x14:formula1>
            <xm:f>Tables!$C$2:$C$8</xm:f>
          </x14:formula1>
          <xm:sqref>F123:I130 O134:Q134 S70:U70 P115:R115 F121:I121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40FC-239C-4B7E-928C-842CA3520C8D}">
  <sheetPr codeName="Sheet6">
    <tabColor theme="8" tint="0.39997558519241921"/>
  </sheetPr>
  <dimension ref="A1:CF259"/>
  <sheetViews>
    <sheetView showGridLines="0" showRowColHeaders="0" showZeros="0" zoomScale="150" zoomScaleNormal="150" workbookViewId="0">
      <selection activeCell="AF16" sqref="AF16:AK16"/>
    </sheetView>
  </sheetViews>
  <sheetFormatPr defaultColWidth="0" defaultRowHeight="0" customHeight="1" zeroHeight="1"/>
  <cols>
    <col min="1" max="11" width="2.7109375" style="39" customWidth="1"/>
    <col min="12" max="12" width="3.7109375" style="39" customWidth="1"/>
    <col min="13" max="13" width="1.7109375" style="39" customWidth="1"/>
    <col min="14" max="29" width="2.7109375" style="39" customWidth="1"/>
    <col min="30" max="30" width="3.7109375" style="39" customWidth="1"/>
    <col min="31" max="31" width="2.7109375" style="39" customWidth="1"/>
    <col min="32" max="32" width="1.7109375" style="39" customWidth="1"/>
    <col min="33" max="38" width="2.7109375" style="39" customWidth="1"/>
    <col min="39" max="39" width="13.28515625" style="14" hidden="1" customWidth="1"/>
    <col min="40" max="40" width="8.5703125" style="14" hidden="1" customWidth="1"/>
    <col min="41" max="41" width="9.140625" style="24" hidden="1" customWidth="1"/>
    <col min="42" max="42" width="7.28515625" style="24" hidden="1" customWidth="1"/>
    <col min="43" max="43" width="9.28515625" style="24" hidden="1" customWidth="1"/>
    <col min="44" max="44" width="3.7109375" style="39" customWidth="1"/>
    <col min="45" max="45" width="2.7109375" style="25" customWidth="1"/>
    <col min="46" max="79" width="2.7109375" style="39" customWidth="1"/>
    <col min="80" max="82" width="8.85546875" style="39" hidden="1" customWidth="1"/>
    <col min="83" max="84" width="0" style="39" hidden="1" customWidth="1"/>
    <col min="85" max="16384" width="8.85546875" style="39" hidden="1"/>
  </cols>
  <sheetData>
    <row r="1" spans="1:82" ht="15" customHeight="1">
      <c r="N1" s="2"/>
      <c r="O1" s="2"/>
      <c r="P1" s="2"/>
      <c r="Q1" s="2"/>
      <c r="R1" s="26"/>
      <c r="S1" s="163" t="s">
        <v>309</v>
      </c>
      <c r="T1" s="163"/>
      <c r="U1" s="163"/>
      <c r="V1" s="163"/>
      <c r="W1" s="163"/>
      <c r="X1" s="163"/>
      <c r="Y1" s="163"/>
      <c r="Z1" s="163"/>
      <c r="AA1" s="163"/>
      <c r="AB1" s="163"/>
      <c r="AC1" s="163"/>
      <c r="AD1" s="163"/>
      <c r="AE1" s="163"/>
      <c r="AF1" s="163"/>
      <c r="AG1" s="163"/>
      <c r="AH1" s="163"/>
      <c r="AI1" s="163"/>
      <c r="AJ1" s="163"/>
      <c r="AK1" s="163"/>
      <c r="AL1" s="163"/>
      <c r="AO1" s="136"/>
      <c r="AP1" s="136"/>
      <c r="AQ1" s="136"/>
      <c r="BD1" s="163" t="str">
        <f>S1</f>
        <v>Form 3C - Underground Detention
As-Built Certification Form</v>
      </c>
      <c r="BE1" s="163"/>
      <c r="BF1" s="163"/>
      <c r="BG1" s="163"/>
      <c r="BH1" s="163"/>
      <c r="BI1" s="163"/>
      <c r="BJ1" s="163"/>
      <c r="BK1" s="163"/>
      <c r="BL1" s="163"/>
      <c r="BM1" s="163"/>
      <c r="BN1" s="163"/>
      <c r="BO1" s="163"/>
      <c r="BP1" s="163"/>
      <c r="BQ1" s="163"/>
      <c r="BR1" s="163"/>
      <c r="BS1" s="163"/>
      <c r="BT1" s="163"/>
      <c r="BU1" s="163"/>
      <c r="BV1" s="163"/>
      <c r="BW1" s="163"/>
      <c r="BX1" s="163"/>
      <c r="BY1" s="163"/>
      <c r="BZ1" s="163"/>
      <c r="CA1" s="86"/>
      <c r="CB1" s="26"/>
      <c r="CC1" s="26"/>
      <c r="CD1" s="26"/>
    </row>
    <row r="2" spans="1:82" ht="15" customHeight="1">
      <c r="J2" s="2"/>
      <c r="K2" s="2"/>
      <c r="L2" s="2"/>
      <c r="M2" s="2"/>
      <c r="N2" s="2"/>
      <c r="O2" s="2"/>
      <c r="P2" s="2"/>
      <c r="Q2" s="2"/>
      <c r="R2" s="26"/>
      <c r="S2" s="163"/>
      <c r="T2" s="163"/>
      <c r="U2" s="163"/>
      <c r="V2" s="163"/>
      <c r="W2" s="163"/>
      <c r="X2" s="163"/>
      <c r="Y2" s="163"/>
      <c r="Z2" s="163"/>
      <c r="AA2" s="163"/>
      <c r="AB2" s="163"/>
      <c r="AC2" s="163"/>
      <c r="AD2" s="163"/>
      <c r="AE2" s="163"/>
      <c r="AF2" s="163"/>
      <c r="AG2" s="163"/>
      <c r="AH2" s="163"/>
      <c r="AI2" s="163"/>
      <c r="AJ2" s="163"/>
      <c r="AK2" s="163"/>
      <c r="AL2" s="163"/>
      <c r="AO2" s="136"/>
      <c r="AP2" s="136"/>
      <c r="AQ2" s="136"/>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86"/>
      <c r="CB2" s="26"/>
      <c r="CC2" s="26"/>
      <c r="CD2" s="26"/>
    </row>
    <row r="3" spans="1:82" ht="15" customHeight="1">
      <c r="J3" s="2"/>
      <c r="K3" s="2"/>
      <c r="L3" s="2"/>
      <c r="M3" s="2"/>
      <c r="N3" s="2"/>
      <c r="O3" s="2"/>
      <c r="P3" s="2"/>
      <c r="Q3" s="2"/>
      <c r="R3" s="26"/>
      <c r="S3" s="163"/>
      <c r="T3" s="163"/>
      <c r="U3" s="163"/>
      <c r="V3" s="163"/>
      <c r="W3" s="163"/>
      <c r="X3" s="163"/>
      <c r="Y3" s="163"/>
      <c r="Z3" s="163"/>
      <c r="AA3" s="163"/>
      <c r="AB3" s="163"/>
      <c r="AC3" s="163"/>
      <c r="AD3" s="163"/>
      <c r="AE3" s="163"/>
      <c r="AF3" s="163"/>
      <c r="AG3" s="163"/>
      <c r="AH3" s="163"/>
      <c r="AI3" s="163"/>
      <c r="AJ3" s="163"/>
      <c r="AK3" s="163"/>
      <c r="AL3" s="163"/>
      <c r="AO3" s="136"/>
      <c r="AP3" s="136"/>
      <c r="AQ3" s="136"/>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86"/>
      <c r="CB3" s="26"/>
      <c r="CC3" s="26"/>
      <c r="CD3" s="26"/>
    </row>
    <row r="4" spans="1:82" ht="15" customHeight="1">
      <c r="J4" s="2"/>
      <c r="K4" s="2"/>
      <c r="L4" s="2"/>
      <c r="M4" s="2"/>
      <c r="N4" s="2"/>
      <c r="O4" s="2"/>
      <c r="P4" s="2"/>
      <c r="Q4" s="2"/>
      <c r="R4" s="26"/>
      <c r="S4" s="163"/>
      <c r="T4" s="163"/>
      <c r="U4" s="163"/>
      <c r="V4" s="163"/>
      <c r="W4" s="163"/>
      <c r="X4" s="163"/>
      <c r="Y4" s="163"/>
      <c r="Z4" s="163"/>
      <c r="AA4" s="163"/>
      <c r="AB4" s="163"/>
      <c r="AC4" s="163"/>
      <c r="AD4" s="163"/>
      <c r="AE4" s="163"/>
      <c r="AF4" s="163"/>
      <c r="AG4" s="163"/>
      <c r="AH4" s="163"/>
      <c r="AI4" s="163"/>
      <c r="AJ4" s="163"/>
      <c r="AK4" s="163"/>
      <c r="AL4" s="163"/>
      <c r="AO4" s="136"/>
      <c r="AP4" s="136"/>
      <c r="AQ4" s="136"/>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86"/>
      <c r="CB4" s="26"/>
      <c r="CC4" s="26"/>
      <c r="CD4" s="26"/>
    </row>
    <row r="5" spans="1:82" ht="4.9000000000000004" customHeight="1">
      <c r="J5" s="2"/>
      <c r="K5" s="2"/>
      <c r="L5" s="2"/>
      <c r="M5" s="2"/>
      <c r="N5" s="2"/>
      <c r="O5" s="2"/>
      <c r="P5" s="2"/>
      <c r="Q5" s="2"/>
      <c r="R5" s="132"/>
      <c r="S5" s="132"/>
      <c r="T5" s="132"/>
      <c r="U5" s="132"/>
      <c r="V5" s="132"/>
      <c r="W5" s="132"/>
      <c r="X5" s="132"/>
      <c r="Y5" s="132"/>
      <c r="Z5" s="132"/>
      <c r="AA5" s="132"/>
      <c r="AB5" s="132"/>
      <c r="AC5" s="132"/>
      <c r="AD5" s="132"/>
      <c r="AE5" s="132"/>
      <c r="AF5" s="132"/>
      <c r="AG5" s="132"/>
      <c r="AH5" s="132"/>
      <c r="AI5" s="132"/>
      <c r="AJ5" s="132"/>
      <c r="AK5" s="132"/>
      <c r="AO5" s="136"/>
      <c r="AP5" s="136"/>
      <c r="AQ5" s="136"/>
    </row>
    <row r="6" spans="1:82" ht="15" customHeight="1">
      <c r="A6" s="27"/>
      <c r="B6" s="28" t="s">
        <v>96</v>
      </c>
      <c r="C6" s="28"/>
      <c r="D6" s="28"/>
      <c r="E6" s="28"/>
      <c r="F6" s="28"/>
      <c r="G6" s="28"/>
      <c r="H6" s="28"/>
      <c r="I6" s="28"/>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30"/>
      <c r="AO6" s="136"/>
      <c r="AP6" s="136"/>
      <c r="AQ6" s="136"/>
      <c r="AS6" s="215" t="s">
        <v>97</v>
      </c>
      <c r="AT6" s="215"/>
      <c r="AU6" s="215"/>
      <c r="AV6" s="215"/>
      <c r="AW6" s="215"/>
      <c r="AX6" s="215"/>
      <c r="AY6" s="215"/>
      <c r="AZ6" s="215"/>
      <c r="BA6" s="215"/>
      <c r="BB6" s="215"/>
      <c r="BC6" s="215"/>
      <c r="BD6" s="215"/>
      <c r="BE6" s="215"/>
      <c r="BF6" s="215"/>
      <c r="BG6" s="79"/>
      <c r="BH6" s="79"/>
      <c r="BI6" s="79"/>
      <c r="BJ6" s="79"/>
      <c r="BK6" s="79"/>
      <c r="BL6" s="79"/>
      <c r="BM6" s="79"/>
      <c r="BN6" s="79"/>
      <c r="BO6" s="79"/>
      <c r="BP6" s="79"/>
      <c r="BQ6" s="79"/>
      <c r="BR6" s="79"/>
      <c r="BS6" s="79"/>
      <c r="BT6" s="79"/>
      <c r="BU6" s="79"/>
      <c r="BV6" s="79"/>
      <c r="BW6" s="79"/>
      <c r="BX6" s="79"/>
      <c r="BY6" s="79"/>
      <c r="BZ6" s="79"/>
      <c r="CA6" s="79"/>
    </row>
    <row r="7" spans="1:82" ht="15" customHeight="1">
      <c r="A7" s="31"/>
      <c r="B7" s="11" t="s">
        <v>98</v>
      </c>
      <c r="C7" s="11"/>
      <c r="D7" s="11"/>
      <c r="E7" s="69"/>
      <c r="F7" s="69"/>
      <c r="G7" s="69"/>
      <c r="H7" s="216"/>
      <c r="I7" s="216"/>
      <c r="J7" s="216"/>
      <c r="K7" s="216"/>
      <c r="L7" s="216"/>
      <c r="M7" s="216"/>
      <c r="N7" s="216"/>
      <c r="O7" s="216"/>
      <c r="P7" s="216"/>
      <c r="Q7" s="216"/>
      <c r="R7" s="216"/>
      <c r="S7" s="216"/>
      <c r="T7" s="216"/>
      <c r="U7" s="216"/>
      <c r="V7" s="216"/>
      <c r="W7" s="216"/>
      <c r="X7" s="69"/>
      <c r="Y7" s="69"/>
      <c r="Z7" s="69"/>
      <c r="AA7" s="11"/>
      <c r="AB7" s="11"/>
      <c r="AC7" s="11"/>
      <c r="AD7" s="11"/>
      <c r="AE7" s="32" t="s">
        <v>99</v>
      </c>
      <c r="AF7" s="69"/>
      <c r="AG7" s="69"/>
      <c r="AH7" s="69"/>
      <c r="AI7" s="69"/>
      <c r="AJ7" s="69"/>
      <c r="AK7" s="69"/>
      <c r="AL7" s="33"/>
      <c r="AO7" s="136"/>
      <c r="AP7" s="136"/>
      <c r="AQ7" s="136"/>
      <c r="AS7" s="215"/>
      <c r="AT7" s="215"/>
      <c r="AU7" s="215"/>
      <c r="AV7" s="215"/>
      <c r="AW7" s="215"/>
      <c r="AX7" s="215"/>
      <c r="AY7" s="215"/>
      <c r="AZ7" s="215"/>
      <c r="BA7" s="215"/>
      <c r="BB7" s="215"/>
      <c r="BC7" s="215"/>
      <c r="BD7" s="215"/>
      <c r="BE7" s="215"/>
      <c r="BF7" s="215"/>
      <c r="BG7" s="79"/>
      <c r="BH7" s="79"/>
      <c r="BI7" s="79"/>
      <c r="BJ7" s="79"/>
      <c r="BK7" s="79"/>
      <c r="BL7" s="79"/>
      <c r="BM7" s="79"/>
      <c r="BN7" s="79"/>
      <c r="BO7" s="79"/>
      <c r="BP7" s="79"/>
      <c r="BQ7" s="79"/>
      <c r="BR7" s="79"/>
      <c r="BS7" s="79"/>
      <c r="BT7" s="79"/>
      <c r="BU7" s="79"/>
      <c r="BV7" s="79"/>
      <c r="BW7" s="79"/>
      <c r="BX7" s="79"/>
      <c r="BY7" s="79"/>
      <c r="BZ7" s="79"/>
      <c r="CA7" s="79"/>
    </row>
    <row r="8" spans="1:82" ht="4.9000000000000004" customHeight="1">
      <c r="A8" s="31"/>
      <c r="B8" s="11"/>
      <c r="C8" s="11"/>
      <c r="D8" s="11"/>
      <c r="E8" s="11"/>
      <c r="F8" s="11"/>
      <c r="G8" s="11"/>
      <c r="H8" s="11"/>
      <c r="I8" s="69"/>
      <c r="J8" s="11"/>
      <c r="K8" s="11"/>
      <c r="L8" s="11"/>
      <c r="M8" s="11"/>
      <c r="N8" s="11"/>
      <c r="O8" s="11"/>
      <c r="P8" s="11"/>
      <c r="Q8" s="11"/>
      <c r="R8" s="11"/>
      <c r="S8" s="11"/>
      <c r="T8" s="11"/>
      <c r="U8" s="11"/>
      <c r="V8" s="11"/>
      <c r="W8" s="11"/>
      <c r="X8" s="11"/>
      <c r="Y8" s="11"/>
      <c r="Z8" s="11"/>
      <c r="AA8" s="32"/>
      <c r="AB8" s="32"/>
      <c r="AC8" s="32"/>
      <c r="AD8" s="11"/>
      <c r="AE8" s="11"/>
      <c r="AF8" s="11"/>
      <c r="AG8" s="11"/>
      <c r="AH8" s="11"/>
      <c r="AI8" s="11"/>
      <c r="AJ8" s="11"/>
      <c r="AK8" s="11"/>
      <c r="AL8" s="33"/>
      <c r="AO8" s="136"/>
      <c r="AP8" s="136"/>
      <c r="AQ8" s="136"/>
    </row>
    <row r="9" spans="1:82" ht="15" customHeight="1">
      <c r="A9" s="31"/>
      <c r="B9" s="11" t="s">
        <v>100</v>
      </c>
      <c r="C9" s="11"/>
      <c r="D9" s="11"/>
      <c r="E9" s="11"/>
      <c r="F9" s="11"/>
      <c r="G9" s="11"/>
      <c r="H9" s="32"/>
      <c r="I9" s="34"/>
      <c r="J9" s="11" t="s">
        <v>310</v>
      </c>
      <c r="K9" s="11"/>
      <c r="L9" s="11"/>
      <c r="M9" s="11"/>
      <c r="N9" s="11"/>
      <c r="O9" s="11"/>
      <c r="P9" s="34"/>
      <c r="Q9" s="31" t="s">
        <v>311</v>
      </c>
      <c r="R9" s="11"/>
      <c r="S9" s="11"/>
      <c r="T9" s="11"/>
      <c r="U9" s="11"/>
      <c r="V9" s="11"/>
      <c r="W9" s="11"/>
      <c r="X9" s="11"/>
      <c r="Y9" s="11"/>
      <c r="Z9" s="34"/>
      <c r="AA9" s="11" t="str">
        <f>Tables!C23</f>
        <v xml:space="preserve"> O&amp;M Agreement</v>
      </c>
      <c r="AB9" s="11"/>
      <c r="AC9" s="11"/>
      <c r="AD9" s="11"/>
      <c r="AE9" s="11"/>
      <c r="AF9" s="11"/>
      <c r="AG9" s="34"/>
      <c r="AH9" s="31" t="s">
        <v>312</v>
      </c>
      <c r="AI9" s="11"/>
      <c r="AJ9" s="11"/>
      <c r="AK9" s="11"/>
      <c r="AL9" s="33"/>
      <c r="AO9" s="136"/>
      <c r="AP9" s="136"/>
      <c r="AQ9" s="136"/>
      <c r="AS9" s="25">
        <v>1</v>
      </c>
      <c r="AT9" s="95" t="s">
        <v>313</v>
      </c>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row>
    <row r="10" spans="1:82" ht="4.9000000000000004" customHeight="1">
      <c r="A10" s="31"/>
      <c r="B10" s="11"/>
      <c r="C10" s="11"/>
      <c r="D10" s="11"/>
      <c r="E10" s="11"/>
      <c r="F10" s="11"/>
      <c r="G10" s="11"/>
      <c r="H10" s="3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33"/>
      <c r="AO10" s="136"/>
      <c r="AP10" s="136"/>
      <c r="AQ10" s="136"/>
      <c r="AT10" s="95"/>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row>
    <row r="11" spans="1:82" ht="15" customHeight="1">
      <c r="A11" s="31"/>
      <c r="B11" s="11" t="s">
        <v>109</v>
      </c>
      <c r="C11" s="11"/>
      <c r="D11" s="11"/>
      <c r="E11" s="11"/>
      <c r="F11" s="11"/>
      <c r="G11" s="11"/>
      <c r="H11" s="11"/>
      <c r="I11" s="34"/>
      <c r="J11" s="11" t="s">
        <v>110</v>
      </c>
      <c r="K11" s="11"/>
      <c r="L11" s="11"/>
      <c r="M11" s="11"/>
      <c r="N11" s="11"/>
      <c r="O11" s="11"/>
      <c r="P11" s="34"/>
      <c r="Q11" s="11" t="s">
        <v>111</v>
      </c>
      <c r="R11" s="11"/>
      <c r="S11" s="11"/>
      <c r="T11" s="11"/>
      <c r="U11" s="11"/>
      <c r="V11" s="11"/>
      <c r="W11" s="11"/>
      <c r="X11" s="11"/>
      <c r="Y11" s="11"/>
      <c r="Z11" s="34"/>
      <c r="AA11" s="11" t="s">
        <v>112</v>
      </c>
      <c r="AB11" s="11"/>
      <c r="AC11" s="11"/>
      <c r="AD11" s="11"/>
      <c r="AE11" s="11"/>
      <c r="AF11" s="11"/>
      <c r="AG11" s="34"/>
      <c r="AH11" s="11" t="s">
        <v>113</v>
      </c>
      <c r="AI11" s="11"/>
      <c r="AJ11" s="11"/>
      <c r="AK11" s="11"/>
      <c r="AL11" s="33"/>
      <c r="AO11" s="136"/>
      <c r="AP11" s="136"/>
      <c r="AQ11" s="136"/>
      <c r="AT11" s="135" t="s">
        <v>314</v>
      </c>
      <c r="AU11" s="95" t="s">
        <v>315</v>
      </c>
      <c r="AV11" s="95"/>
      <c r="AW11" s="95"/>
      <c r="AX11" s="95"/>
      <c r="AY11"/>
      <c r="AZ11"/>
      <c r="BA11"/>
      <c r="BB11"/>
      <c r="BC11"/>
      <c r="BD11"/>
      <c r="BE11"/>
      <c r="BF11"/>
      <c r="BG11"/>
      <c r="BH11"/>
      <c r="BI11"/>
      <c r="BJ11"/>
      <c r="BK11"/>
      <c r="BL11"/>
      <c r="BM11"/>
      <c r="BN11"/>
      <c r="BO11"/>
      <c r="BP11"/>
      <c r="BQ11"/>
      <c r="BR11"/>
      <c r="BS11"/>
      <c r="BT11"/>
      <c r="BU11"/>
      <c r="BV11"/>
      <c r="BW11" s="36"/>
      <c r="BX11" s="36"/>
      <c r="BY11" s="36"/>
      <c r="BZ11" s="36"/>
      <c r="CA11" s="36"/>
    </row>
    <row r="12" spans="1:82" ht="4.9000000000000004" customHeight="1">
      <c r="A12" s="3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33"/>
      <c r="AO12" s="136"/>
      <c r="AP12" s="136"/>
      <c r="AQ12" s="136"/>
      <c r="AT12" s="135"/>
      <c r="AU12" s="95"/>
      <c r="AV12" s="95"/>
      <c r="AW12" s="95"/>
      <c r="AX12" s="95"/>
      <c r="AY12"/>
      <c r="AZ12"/>
      <c r="BA12"/>
      <c r="BB12"/>
      <c r="BC12"/>
      <c r="BD12"/>
      <c r="BE12"/>
      <c r="BF12"/>
      <c r="BG12"/>
      <c r="BH12"/>
      <c r="BI12"/>
      <c r="BJ12"/>
      <c r="BK12"/>
      <c r="BL12"/>
      <c r="BM12"/>
      <c r="BN12"/>
      <c r="BO12"/>
      <c r="BP12"/>
      <c r="BQ12"/>
      <c r="BR12"/>
      <c r="BS12"/>
      <c r="BT12"/>
      <c r="BU12"/>
      <c r="BV12"/>
      <c r="BW12" s="36"/>
      <c r="BX12" s="36"/>
      <c r="BY12" s="36"/>
      <c r="BZ12" s="36"/>
      <c r="CA12" s="36"/>
    </row>
    <row r="13" spans="1:82" ht="15" customHeight="1">
      <c r="A13" s="31"/>
      <c r="B13" s="13" t="s">
        <v>278</v>
      </c>
      <c r="C13" s="32"/>
      <c r="D13" s="32"/>
      <c r="E13" s="13"/>
      <c r="F13" s="76"/>
      <c r="G13" s="7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139"/>
      <c r="AK13" s="139"/>
      <c r="AL13" s="33"/>
      <c r="AO13" s="136"/>
      <c r="AP13" s="136"/>
      <c r="AQ13" s="136"/>
      <c r="AT13" s="135" t="s">
        <v>316</v>
      </c>
      <c r="AU13" s="95" t="s">
        <v>317</v>
      </c>
      <c r="AV13" s="95"/>
      <c r="AW13" s="95"/>
      <c r="AX13" s="95"/>
      <c r="AY13"/>
      <c r="AZ13"/>
      <c r="BA13"/>
      <c r="BB13"/>
      <c r="BC13"/>
      <c r="BD13"/>
      <c r="BE13"/>
      <c r="BF13"/>
      <c r="BG13"/>
      <c r="BH13"/>
      <c r="BI13"/>
      <c r="BJ13"/>
      <c r="BK13"/>
      <c r="BL13"/>
      <c r="BM13"/>
      <c r="BN13"/>
      <c r="BO13"/>
      <c r="BP13"/>
      <c r="BQ13"/>
      <c r="BR13"/>
      <c r="BS13"/>
      <c r="BT13"/>
      <c r="BU13"/>
      <c r="BV13"/>
      <c r="BW13" s="36"/>
      <c r="BX13" s="36"/>
      <c r="BY13" s="36"/>
      <c r="BZ13" s="36"/>
      <c r="CA13" s="36"/>
    </row>
    <row r="14" spans="1:82" ht="4.9000000000000004" customHeight="1">
      <c r="A14" s="37"/>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38"/>
      <c r="AO14" s="136"/>
      <c r="AP14" s="136"/>
      <c r="AQ14" s="1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row>
    <row r="15" spans="1:82" ht="4.9000000000000004" customHeight="1">
      <c r="AO15" s="136"/>
      <c r="AP15" s="136"/>
      <c r="AQ15" s="1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row>
    <row r="16" spans="1:82" ht="15" customHeight="1">
      <c r="A16" s="1" t="s">
        <v>117</v>
      </c>
      <c r="C16" s="1"/>
      <c r="D16" s="1"/>
      <c r="E16" s="1"/>
      <c r="F16" s="1"/>
      <c r="G16" s="1"/>
      <c r="H16" s="1"/>
      <c r="I16" s="1"/>
      <c r="AE16" s="142" t="str">
        <f>IF(Tables!C24=0,"",Tables!C24&amp;": ")</f>
        <v xml:space="preserve">Engineering or Building No.: </v>
      </c>
      <c r="AF16" s="145"/>
      <c r="AG16" s="145"/>
      <c r="AH16" s="145"/>
      <c r="AI16" s="145"/>
      <c r="AJ16" s="145"/>
      <c r="AK16" s="145"/>
      <c r="AM16" s="124">
        <f>LEN(AE16)</f>
        <v>29</v>
      </c>
      <c r="AO16" s="136"/>
      <c r="AP16" s="136"/>
      <c r="AQ16" s="136"/>
      <c r="AS16" s="25">
        <v>2</v>
      </c>
      <c r="AT16" s="95" t="s">
        <v>318</v>
      </c>
      <c r="BW16" s="36"/>
      <c r="BX16" s="36"/>
      <c r="BY16" s="36"/>
      <c r="BZ16" s="36"/>
      <c r="CA16" s="36"/>
    </row>
    <row r="17" spans="1:79" ht="15" customHeight="1">
      <c r="C17" s="142"/>
      <c r="D17" s="142" t="s">
        <v>168</v>
      </c>
      <c r="E17" s="157">
        <f>'Form 2C - Design'!$E$19</f>
        <v>0</v>
      </c>
      <c r="F17" s="157"/>
      <c r="G17" s="157"/>
      <c r="H17" s="157"/>
      <c r="I17" s="157"/>
      <c r="J17" s="157"/>
      <c r="K17" s="157"/>
      <c r="L17" s="157"/>
      <c r="M17" s="157"/>
      <c r="N17" s="157"/>
      <c r="O17" s="157"/>
      <c r="P17" s="157"/>
      <c r="Q17" s="157"/>
      <c r="R17" s="157"/>
      <c r="S17" s="157"/>
      <c r="T17" s="157"/>
      <c r="U17" s="157"/>
      <c r="V17" s="157"/>
      <c r="W17" s="157"/>
      <c r="X17" s="157"/>
      <c r="Y17" s="157"/>
      <c r="Z17" s="157"/>
      <c r="AE17" s="142" t="s">
        <v>99</v>
      </c>
      <c r="AF17" s="189"/>
      <c r="AG17" s="189"/>
      <c r="AH17" s="189"/>
      <c r="AI17" s="189"/>
      <c r="AJ17" s="189"/>
      <c r="AK17" s="189"/>
      <c r="AO17" s="136"/>
      <c r="AP17" s="136"/>
      <c r="AQ17" s="136"/>
      <c r="AT17" s="135" t="s">
        <v>314</v>
      </c>
      <c r="AU17" s="104" t="s">
        <v>319</v>
      </c>
      <c r="AV17" s="104"/>
      <c r="AW17" s="104"/>
      <c r="AX17" s="104"/>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row>
    <row r="18" spans="1:79" ht="15" customHeight="1">
      <c r="C18" s="142"/>
      <c r="D18" s="142" t="s">
        <v>320</v>
      </c>
      <c r="E18" s="218">
        <f>'Form 2C - Design'!$E$20</f>
        <v>0</v>
      </c>
      <c r="F18" s="218"/>
      <c r="G18" s="218"/>
      <c r="H18" s="218"/>
      <c r="I18" s="218"/>
      <c r="J18" s="218"/>
      <c r="K18" s="218"/>
      <c r="L18" s="218"/>
      <c r="M18" s="218"/>
      <c r="N18" s="218"/>
      <c r="O18" s="218"/>
      <c r="P18" s="218"/>
      <c r="Q18" s="218"/>
      <c r="R18" s="218"/>
      <c r="S18" s="218"/>
      <c r="T18" s="218"/>
      <c r="U18" s="218"/>
      <c r="V18" s="218"/>
      <c r="W18" s="218"/>
      <c r="X18" s="218"/>
      <c r="Y18" s="218"/>
      <c r="Z18" s="218"/>
      <c r="AE18" s="142" t="s">
        <v>122</v>
      </c>
      <c r="AF18" s="147">
        <f>'Form 2C - Design'!AE20</f>
        <v>0</v>
      </c>
      <c r="AG18" s="147"/>
      <c r="AH18" s="147"/>
      <c r="AI18" s="147"/>
      <c r="AJ18" s="147"/>
      <c r="AK18" s="147"/>
      <c r="AO18" s="136"/>
      <c r="AP18" s="136"/>
      <c r="AQ18" s="136"/>
      <c r="AU18" s="104" t="s">
        <v>321</v>
      </c>
      <c r="AV18" s="104"/>
      <c r="AW18" s="104"/>
      <c r="AX18" s="104"/>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row>
    <row r="19" spans="1:79" ht="4.9000000000000004" customHeight="1">
      <c r="H19" s="142"/>
      <c r="I19" s="142"/>
      <c r="AO19" s="136"/>
      <c r="AP19" s="136"/>
      <c r="AQ19" s="136"/>
      <c r="BY19" s="36"/>
      <c r="BZ19" s="36"/>
      <c r="CA19" s="36"/>
    </row>
    <row r="20" spans="1:79" ht="15" customHeight="1">
      <c r="B20" s="39" t="s">
        <v>100</v>
      </c>
      <c r="G20" s="23"/>
      <c r="H20" s="39" t="s">
        <v>310</v>
      </c>
      <c r="N20" s="23"/>
      <c r="O20" s="39" t="s">
        <v>311</v>
      </c>
      <c r="W20" s="135"/>
      <c r="X20" s="135"/>
      <c r="Y20" s="135"/>
      <c r="Z20" s="23"/>
      <c r="AA20" s="39" t="str">
        <f>Tables!C23</f>
        <v xml:space="preserve"> O&amp;M Agreement</v>
      </c>
      <c r="AH20" s="23"/>
      <c r="AI20" s="39" t="s">
        <v>312</v>
      </c>
      <c r="AO20" s="136"/>
      <c r="AP20" s="136"/>
      <c r="AQ20" s="136"/>
      <c r="AT20" s="135" t="s">
        <v>316</v>
      </c>
      <c r="AU20" s="95" t="s">
        <v>322</v>
      </c>
      <c r="AV20" s="95"/>
      <c r="AW20" s="95"/>
      <c r="AX20" s="95"/>
      <c r="AY20"/>
      <c r="AZ20"/>
      <c r="BA20"/>
      <c r="BB20"/>
      <c r="BC20"/>
      <c r="BD20"/>
      <c r="BE20"/>
      <c r="BF20"/>
      <c r="BG20"/>
      <c r="BH20"/>
      <c r="BI20"/>
      <c r="BJ20"/>
      <c r="BK20"/>
      <c r="BL20"/>
      <c r="BM20"/>
      <c r="BN20"/>
      <c r="BO20"/>
      <c r="BP20"/>
      <c r="BQ20"/>
      <c r="BR20"/>
      <c r="BS20"/>
      <c r="BT20"/>
      <c r="BU20"/>
      <c r="BV20"/>
      <c r="BW20" s="36"/>
      <c r="BX20" s="36"/>
      <c r="BY20" s="36"/>
      <c r="BZ20" s="36"/>
      <c r="CA20" s="36"/>
    </row>
    <row r="21" spans="1:79" ht="4.9000000000000004" customHeight="1">
      <c r="AO21" s="136"/>
      <c r="AP21" s="136"/>
      <c r="AQ21" s="136"/>
      <c r="BY21" s="36"/>
      <c r="BZ21" s="36"/>
      <c r="CA21" s="36"/>
    </row>
    <row r="22" spans="1:79" ht="15" customHeight="1">
      <c r="A22" s="213" t="s">
        <v>169</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O22" s="136"/>
      <c r="AP22" s="136"/>
      <c r="AQ22" s="136"/>
      <c r="AT22" s="135" t="s">
        <v>323</v>
      </c>
      <c r="AU22" s="104" t="s">
        <v>324</v>
      </c>
      <c r="AV22" s="104"/>
      <c r="AW22" s="104"/>
      <c r="AX22" s="104"/>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ht="15" customHeight="1">
      <c r="B23" s="1" t="s">
        <v>325</v>
      </c>
      <c r="C23" s="1"/>
      <c r="D23" s="1"/>
      <c r="E23" s="1"/>
      <c r="F23" s="1"/>
      <c r="G23" s="1"/>
      <c r="I23" s="1"/>
      <c r="J23" s="1"/>
      <c r="K23" s="1"/>
      <c r="L23" s="1"/>
      <c r="M23" s="1"/>
      <c r="N23" s="1"/>
      <c r="O23" s="1"/>
      <c r="P23" s="1"/>
      <c r="Q23" s="1"/>
      <c r="R23" s="1"/>
      <c r="S23" s="77"/>
      <c r="T23" s="41"/>
      <c r="U23" s="1" t="s">
        <v>326</v>
      </c>
      <c r="V23" s="1"/>
      <c r="W23" s="1"/>
      <c r="X23" s="1"/>
      <c r="Y23" s="1"/>
      <c r="Z23" s="1"/>
      <c r="AA23" s="1"/>
      <c r="AB23" s="1"/>
      <c r="AD23" s="1"/>
      <c r="AE23" s="1"/>
      <c r="AF23" s="1"/>
      <c r="AG23" s="1"/>
      <c r="AI23" s="72"/>
      <c r="AJ23" s="72"/>
      <c r="AO23" s="136"/>
      <c r="AP23" s="136"/>
      <c r="AQ23" s="136"/>
      <c r="AU23" s="104" t="s">
        <v>327</v>
      </c>
      <c r="AV23" s="104"/>
      <c r="AW23" s="104"/>
      <c r="AX23" s="104"/>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row>
    <row r="24" spans="1:79" ht="4.9000000000000004" customHeight="1">
      <c r="S24" s="77"/>
      <c r="AI24" s="12"/>
      <c r="AJ24" s="12"/>
      <c r="AO24" s="136"/>
      <c r="AP24" s="136"/>
      <c r="AQ24" s="136"/>
      <c r="BY24" s="36"/>
      <c r="BZ24" s="36"/>
      <c r="CA24" s="36"/>
    </row>
    <row r="25" spans="1:79" ht="15" customHeight="1">
      <c r="B25" s="22">
        <f>'Form 2C - Design'!B70</f>
        <v>0</v>
      </c>
      <c r="C25" s="99" t="s">
        <v>183</v>
      </c>
      <c r="M25" s="142" t="s">
        <v>188</v>
      </c>
      <c r="N25" s="199">
        <f>'Form 2C - Design'!J71</f>
        <v>0</v>
      </c>
      <c r="O25" s="191"/>
      <c r="P25" s="191"/>
      <c r="Q25" s="191"/>
      <c r="R25" s="39" t="s">
        <v>189</v>
      </c>
      <c r="S25" s="77"/>
      <c r="U25" s="23"/>
      <c r="V25" s="99" t="s">
        <v>183</v>
      </c>
      <c r="AF25" s="142" t="s">
        <v>188</v>
      </c>
      <c r="AG25" s="160"/>
      <c r="AH25" s="160"/>
      <c r="AI25" s="160"/>
      <c r="AJ25" s="160"/>
      <c r="AK25" s="39" t="s">
        <v>189</v>
      </c>
      <c r="AM25" s="124">
        <f>IF(ISBLANK(U25),1,2)</f>
        <v>1</v>
      </c>
      <c r="AN25" s="124">
        <f>IF(AND(ISBLANK(U25),ISBLANK(U36)),1,2)</f>
        <v>1</v>
      </c>
      <c r="AO25" s="136"/>
      <c r="AP25" s="136"/>
      <c r="AQ25" s="136"/>
      <c r="AT25" s="135" t="s">
        <v>328</v>
      </c>
      <c r="AU25" s="104" t="s">
        <v>329</v>
      </c>
      <c r="AV25" s="104"/>
      <c r="AW25" s="104"/>
      <c r="AX25" s="104"/>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row>
    <row r="26" spans="1:79" ht="15" customHeight="1">
      <c r="F26" s="142" t="s">
        <v>184</v>
      </c>
      <c r="G26" s="192">
        <f>'Form 2C - Design'!J70</f>
        <v>0</v>
      </c>
      <c r="H26" s="192"/>
      <c r="I26" s="192"/>
      <c r="J26" s="192"/>
      <c r="M26" s="142" t="s">
        <v>185</v>
      </c>
      <c r="N26" s="205">
        <f>'Form 2C - Design'!S70</f>
        <v>0</v>
      </c>
      <c r="O26" s="205"/>
      <c r="P26" s="205"/>
      <c r="R26" s="1"/>
      <c r="S26" s="77"/>
      <c r="Y26" s="142" t="s">
        <v>184</v>
      </c>
      <c r="Z26" s="148"/>
      <c r="AA26" s="148"/>
      <c r="AB26" s="148"/>
      <c r="AC26" s="148"/>
      <c r="AF26" s="142" t="s">
        <v>185</v>
      </c>
      <c r="AG26" s="148"/>
      <c r="AH26" s="148"/>
      <c r="AI26" s="148"/>
      <c r="AK26" s="1"/>
      <c r="AO26" s="136"/>
      <c r="AP26" s="136"/>
      <c r="AQ26" s="136"/>
      <c r="AU26" s="104" t="s">
        <v>330</v>
      </c>
      <c r="AV26" s="104"/>
      <c r="AW26" s="104"/>
      <c r="AX26" s="104"/>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row>
    <row r="27" spans="1:79" ht="15" customHeight="1">
      <c r="F27" s="142" t="s">
        <v>186</v>
      </c>
      <c r="G27" s="156">
        <f>'Form 2C - Design'!Z70</f>
        <v>0</v>
      </c>
      <c r="H27" s="156"/>
      <c r="I27" s="156"/>
      <c r="J27" s="39" t="s">
        <v>179</v>
      </c>
      <c r="M27" s="142" t="s">
        <v>187</v>
      </c>
      <c r="N27" s="196">
        <f>'Form 2C - Design'!AG70</f>
        <v>0</v>
      </c>
      <c r="O27" s="202"/>
      <c r="P27" s="202"/>
      <c r="Q27" s="39" t="s">
        <v>179</v>
      </c>
      <c r="R27" s="1"/>
      <c r="S27" s="77"/>
      <c r="Y27" s="142" t="s">
        <v>186</v>
      </c>
      <c r="Z27" s="155"/>
      <c r="AA27" s="155"/>
      <c r="AB27" s="155"/>
      <c r="AC27" s="39" t="s">
        <v>179</v>
      </c>
      <c r="AF27" s="142" t="s">
        <v>187</v>
      </c>
      <c r="AG27" s="193"/>
      <c r="AH27" s="193"/>
      <c r="AI27" s="193"/>
      <c r="AJ27" s="39" t="s">
        <v>179</v>
      </c>
      <c r="AK27" s="1"/>
      <c r="AO27" s="136"/>
      <c r="AP27" s="136"/>
      <c r="AQ27" s="136"/>
      <c r="AT27" s="135" t="s">
        <v>331</v>
      </c>
      <c r="AU27" s="95" t="s">
        <v>332</v>
      </c>
      <c r="AV27" s="95"/>
      <c r="AW27" s="95"/>
      <c r="AX27" s="95"/>
      <c r="AY27"/>
      <c r="AZ27"/>
      <c r="BA27"/>
      <c r="BB27"/>
      <c r="BC27"/>
      <c r="BD27"/>
      <c r="BE27"/>
      <c r="BF27"/>
      <c r="BG27"/>
      <c r="BH27"/>
      <c r="BI27"/>
      <c r="BJ27"/>
      <c r="BK27"/>
      <c r="BL27"/>
      <c r="BM27"/>
      <c r="BN27"/>
      <c r="BO27"/>
      <c r="BP27"/>
      <c r="BQ27"/>
      <c r="BR27"/>
      <c r="BS27"/>
      <c r="BT27"/>
      <c r="BU27"/>
      <c r="BV27"/>
      <c r="BW27" s="36"/>
      <c r="BX27" s="36"/>
      <c r="BY27" s="36"/>
      <c r="BZ27" s="36"/>
      <c r="CA27" s="36"/>
    </row>
    <row r="28" spans="1:79" ht="15" customHeight="1">
      <c r="F28" s="142" t="s">
        <v>190</v>
      </c>
      <c r="G28" s="196">
        <f>'Form 2C - Design'!S71</f>
        <v>0</v>
      </c>
      <c r="H28" s="202"/>
      <c r="I28" s="202"/>
      <c r="J28" s="39" t="s">
        <v>191</v>
      </c>
      <c r="R28" s="1"/>
      <c r="S28" s="77"/>
      <c r="Y28" s="142" t="s">
        <v>190</v>
      </c>
      <c r="Z28" s="149"/>
      <c r="AA28" s="149"/>
      <c r="AB28" s="149"/>
      <c r="AC28" s="39" t="s">
        <v>191</v>
      </c>
      <c r="AK28" s="1"/>
      <c r="AM28" s="124">
        <f>IF(ISBLANK(Z28),1,2)</f>
        <v>1</v>
      </c>
      <c r="AO28" s="136"/>
      <c r="AP28" s="136"/>
      <c r="AQ28" s="136"/>
      <c r="AS28" s="25">
        <v>3</v>
      </c>
      <c r="AT28" s="95" t="s">
        <v>333</v>
      </c>
      <c r="BW28" s="36"/>
      <c r="BX28" s="36"/>
      <c r="BY28" s="36"/>
      <c r="BZ28" s="36"/>
      <c r="CA28" s="36"/>
    </row>
    <row r="29" spans="1:79" ht="15" customHeight="1">
      <c r="F29" s="142" t="s">
        <v>192</v>
      </c>
      <c r="G29" s="196">
        <f>'Form 2C - Design'!Z71</f>
        <v>0</v>
      </c>
      <c r="H29" s="202"/>
      <c r="I29" s="202"/>
      <c r="J29" s="39" t="s">
        <v>179</v>
      </c>
      <c r="M29" s="142" t="s">
        <v>193</v>
      </c>
      <c r="N29" s="207">
        <f>'Form 2C - Design'!AG71</f>
        <v>0</v>
      </c>
      <c r="O29" s="191"/>
      <c r="P29" s="191"/>
      <c r="Q29" s="39" t="s">
        <v>179</v>
      </c>
      <c r="R29" s="1"/>
      <c r="S29" s="77"/>
      <c r="Y29" s="142" t="s">
        <v>192</v>
      </c>
      <c r="Z29" s="149"/>
      <c r="AA29" s="149"/>
      <c r="AB29" s="149"/>
      <c r="AC29" s="39" t="s">
        <v>179</v>
      </c>
      <c r="AF29" s="142" t="s">
        <v>193</v>
      </c>
      <c r="AG29" s="153"/>
      <c r="AH29" s="153"/>
      <c r="AI29" s="153"/>
      <c r="AJ29" s="39" t="s">
        <v>179</v>
      </c>
      <c r="AK29" s="1"/>
      <c r="AM29" s="124">
        <f>IF(AND(ISBLANK(Z29),ISBLANK(AG29)),1,2)</f>
        <v>1</v>
      </c>
      <c r="AO29" s="136"/>
      <c r="AP29" s="136"/>
      <c r="AQ29" s="136"/>
      <c r="AT29" s="135" t="s">
        <v>314</v>
      </c>
      <c r="AU29" s="104" t="s">
        <v>334</v>
      </c>
      <c r="AV29" s="104"/>
      <c r="AW29" s="104"/>
      <c r="AX29" s="104"/>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row>
    <row r="30" spans="1:79" ht="4.9000000000000004" customHeight="1">
      <c r="S30" s="77"/>
      <c r="AI30" s="12"/>
      <c r="AJ30" s="12"/>
      <c r="AO30" s="136"/>
      <c r="AP30" s="136"/>
      <c r="AQ30" s="136"/>
      <c r="AU30" s="104"/>
      <c r="AV30" s="104"/>
      <c r="AW30" s="104"/>
      <c r="AX30" s="104"/>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row>
    <row r="31" spans="1:79" ht="15" customHeight="1">
      <c r="B31" s="100" t="s">
        <v>194</v>
      </c>
      <c r="K31" s="22">
        <f>'Form 2C - Design'!AC73</f>
        <v>0</v>
      </c>
      <c r="L31" s="39" t="s">
        <v>195</v>
      </c>
      <c r="S31" s="77"/>
      <c r="U31" s="100" t="s">
        <v>194</v>
      </c>
      <c r="AC31" s="23"/>
      <c r="AD31" s="39" t="s">
        <v>195</v>
      </c>
      <c r="AK31" s="1"/>
      <c r="AM31" s="124">
        <f>IF(ISBLANK(AC31),1,2)</f>
        <v>1</v>
      </c>
      <c r="AO31" s="136"/>
      <c r="AP31" s="136"/>
      <c r="AQ31" s="136"/>
      <c r="AU31" s="104" t="s">
        <v>335</v>
      </c>
      <c r="AV31" s="104"/>
      <c r="AW31" s="104"/>
      <c r="AX31" s="104"/>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row>
    <row r="32" spans="1:79" ht="4.9000000000000004" customHeight="1">
      <c r="S32" s="77"/>
      <c r="AO32" s="136"/>
      <c r="AP32" s="136"/>
      <c r="AQ32" s="136"/>
      <c r="BX32" s="36"/>
      <c r="BY32" s="36"/>
      <c r="BZ32" s="36"/>
      <c r="CA32" s="36"/>
    </row>
    <row r="33" spans="2:79" ht="15" customHeight="1">
      <c r="E33" s="142" t="s">
        <v>184</v>
      </c>
      <c r="F33" s="192">
        <f>'Form 2C - Design'!M73</f>
        <v>0</v>
      </c>
      <c r="G33" s="192"/>
      <c r="H33" s="192"/>
      <c r="I33" s="192"/>
      <c r="R33" s="1"/>
      <c r="S33" s="77"/>
      <c r="X33" s="142" t="s">
        <v>184</v>
      </c>
      <c r="Y33" s="148"/>
      <c r="Z33" s="148"/>
      <c r="AA33" s="148"/>
      <c r="AB33" s="148"/>
      <c r="AO33" s="136"/>
      <c r="AP33" s="136"/>
      <c r="AQ33" s="136"/>
      <c r="AT33" s="135" t="s">
        <v>316</v>
      </c>
      <c r="AU33" s="95" t="s">
        <v>336</v>
      </c>
      <c r="AV33" s="95"/>
      <c r="AW33" s="95"/>
      <c r="AX33" s="95"/>
      <c r="AY33"/>
      <c r="AZ33"/>
      <c r="BA33"/>
      <c r="BB33"/>
      <c r="BC33"/>
      <c r="BD33"/>
      <c r="BE33"/>
      <c r="BF33"/>
      <c r="BG33"/>
      <c r="BH33"/>
      <c r="BI33"/>
      <c r="BJ33"/>
      <c r="BK33"/>
      <c r="BL33"/>
      <c r="BM33"/>
      <c r="BN33"/>
      <c r="BO33"/>
      <c r="BP33"/>
      <c r="BQ33"/>
      <c r="BR33"/>
      <c r="BS33"/>
      <c r="BT33"/>
      <c r="BU33"/>
      <c r="BV33"/>
      <c r="BX33" s="36"/>
      <c r="BY33" s="36"/>
      <c r="BZ33" s="36"/>
      <c r="CA33" s="36"/>
    </row>
    <row r="34" spans="2:79" ht="15" customHeight="1">
      <c r="E34" s="142" t="s">
        <v>190</v>
      </c>
      <c r="F34" s="203">
        <f>'Form 2C - Design'!M75</f>
        <v>0</v>
      </c>
      <c r="G34" s="203"/>
      <c r="H34" s="203"/>
      <c r="I34" s="39" t="s">
        <v>191</v>
      </c>
      <c r="N34" s="142" t="s">
        <v>196</v>
      </c>
      <c r="O34" s="191">
        <f>'Form 2C - Design'!U75</f>
        <v>0</v>
      </c>
      <c r="P34" s="191"/>
      <c r="Q34" s="191"/>
      <c r="R34" s="39" t="s">
        <v>197</v>
      </c>
      <c r="S34" s="77"/>
      <c r="X34" s="142" t="s">
        <v>190</v>
      </c>
      <c r="Y34" s="149"/>
      <c r="Z34" s="149"/>
      <c r="AA34" s="149"/>
      <c r="AB34" s="39" t="s">
        <v>191</v>
      </c>
      <c r="AG34" s="142" t="s">
        <v>196</v>
      </c>
      <c r="AH34" s="154"/>
      <c r="AI34" s="154"/>
      <c r="AJ34" s="154"/>
      <c r="AK34" s="39" t="s">
        <v>197</v>
      </c>
      <c r="AM34" s="124">
        <f>IF(ISBLANK(AH34),1,2)</f>
        <v>1</v>
      </c>
      <c r="AO34" s="136"/>
      <c r="AP34" s="136"/>
      <c r="AQ34" s="136"/>
      <c r="AU34" s="120" t="s">
        <v>282</v>
      </c>
      <c r="AV34" s="95" t="s">
        <v>337</v>
      </c>
      <c r="AW34" s="120"/>
      <c r="AX34" s="12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X34" s="36"/>
      <c r="BY34" s="36"/>
      <c r="BZ34" s="36"/>
      <c r="CA34" s="36"/>
    </row>
    <row r="35" spans="2:79" ht="4.9000000000000004" customHeight="1">
      <c r="S35" s="77"/>
      <c r="AI35" s="12"/>
      <c r="AJ35" s="12"/>
      <c r="AO35" s="136"/>
      <c r="AP35" s="136"/>
      <c r="AQ35" s="136"/>
      <c r="BX35" s="36"/>
      <c r="BY35" s="36"/>
      <c r="BZ35" s="36"/>
      <c r="CA35" s="36"/>
    </row>
    <row r="36" spans="2:79" ht="15" customHeight="1">
      <c r="B36" s="22">
        <f>'Form 2C - Design'!B77</f>
        <v>0</v>
      </c>
      <c r="C36" s="99" t="s">
        <v>198</v>
      </c>
      <c r="S36" s="77"/>
      <c r="U36" s="23"/>
      <c r="V36" s="99" t="s">
        <v>198</v>
      </c>
      <c r="AM36" s="124">
        <f>IF(ISBLANK(U36),1,2)</f>
        <v>1</v>
      </c>
      <c r="AO36" s="136"/>
      <c r="AP36" s="136"/>
      <c r="AQ36" s="136"/>
      <c r="AU36" s="120" t="s">
        <v>282</v>
      </c>
      <c r="AV36" s="95" t="s">
        <v>102</v>
      </c>
      <c r="AW36" s="120"/>
      <c r="AX36" s="12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X36" s="36"/>
      <c r="BY36" s="36"/>
      <c r="BZ36" s="36"/>
      <c r="CA36" s="36"/>
    </row>
    <row r="37" spans="2:79" ht="4.9000000000000004" customHeight="1">
      <c r="S37" s="77"/>
      <c r="AO37" s="136"/>
      <c r="AP37" s="136"/>
      <c r="AQ37" s="136"/>
      <c r="BX37" s="36"/>
      <c r="BY37" s="36"/>
      <c r="BZ37" s="36"/>
      <c r="CA37" s="36"/>
    </row>
    <row r="38" spans="2:79" ht="15" customHeight="1">
      <c r="C38" s="22">
        <f>'Form 2C - Design'!K77</f>
        <v>0</v>
      </c>
      <c r="D38" s="39" t="s">
        <v>199</v>
      </c>
      <c r="G38" s="22">
        <f>'Form 2C - Design'!O77</f>
        <v>0</v>
      </c>
      <c r="H38" s="39" t="s">
        <v>200</v>
      </c>
      <c r="M38" s="142" t="s">
        <v>203</v>
      </c>
      <c r="N38" s="192">
        <f>'Form 2C - Design'!K79</f>
        <v>0</v>
      </c>
      <c r="O38" s="192"/>
      <c r="P38" s="192"/>
      <c r="Q38" s="192"/>
      <c r="R38" s="192"/>
      <c r="S38" s="77"/>
      <c r="V38" s="23"/>
      <c r="W38" s="39" t="s">
        <v>199</v>
      </c>
      <c r="Z38" s="23"/>
      <c r="AA38" s="39" t="s">
        <v>200</v>
      </c>
      <c r="AF38" s="142" t="s">
        <v>203</v>
      </c>
      <c r="AG38" s="148"/>
      <c r="AH38" s="148"/>
      <c r="AI38" s="148"/>
      <c r="AJ38" s="148"/>
      <c r="AK38" s="148"/>
      <c r="AM38" s="124">
        <f>IF(AND(ISBLANK(V38),ISBLANK(Z38),ISBLANK(V40)),1,2)</f>
        <v>1</v>
      </c>
      <c r="AO38" s="136"/>
      <c r="AP38" s="136"/>
      <c r="AQ38" s="136"/>
      <c r="AU38" s="120" t="s">
        <v>282</v>
      </c>
      <c r="AV38" s="39" t="s">
        <v>338</v>
      </c>
      <c r="AW38" s="120"/>
      <c r="AX38" s="12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X38" s="36"/>
      <c r="BY38" s="36"/>
      <c r="BZ38" s="36"/>
      <c r="CA38" s="36"/>
    </row>
    <row r="39" spans="2:79" ht="4.9000000000000004" customHeight="1">
      <c r="S39" s="77"/>
      <c r="AO39" s="136"/>
      <c r="AP39" s="136"/>
      <c r="AQ39" s="136"/>
      <c r="BX39" s="36"/>
      <c r="BY39" s="36"/>
      <c r="BZ39" s="36"/>
      <c r="CA39" s="36"/>
    </row>
    <row r="40" spans="2:79" ht="15" customHeight="1">
      <c r="C40" s="22">
        <f>'Form 2C - Design'!T77</f>
        <v>0</v>
      </c>
      <c r="D40" s="39" t="s">
        <v>201</v>
      </c>
      <c r="G40" s="192">
        <f>'Form 2C - Design'!X77</f>
        <v>0</v>
      </c>
      <c r="H40" s="192"/>
      <c r="I40" s="192"/>
      <c r="J40" s="192"/>
      <c r="K40" s="192"/>
      <c r="L40" s="192"/>
      <c r="M40" s="192"/>
      <c r="N40" s="192"/>
      <c r="O40" s="192"/>
      <c r="P40" s="192"/>
      <c r="Q40" s="192"/>
      <c r="R40" s="192"/>
      <c r="S40" s="77"/>
      <c r="V40" s="23"/>
      <c r="W40" s="39" t="s">
        <v>201</v>
      </c>
      <c r="X40" s="142"/>
      <c r="Z40" s="148"/>
      <c r="AA40" s="148"/>
      <c r="AB40" s="148"/>
      <c r="AC40" s="148"/>
      <c r="AD40" s="148"/>
      <c r="AE40" s="148"/>
      <c r="AF40" s="148"/>
      <c r="AG40" s="148"/>
      <c r="AH40" s="148"/>
      <c r="AI40" s="148"/>
      <c r="AJ40" s="148"/>
      <c r="AK40" s="148"/>
      <c r="AM40" s="124">
        <f>IF(ISBLANK(V40),1,2)</f>
        <v>1</v>
      </c>
      <c r="AO40" s="136"/>
      <c r="AP40" s="136"/>
      <c r="AQ40" s="136"/>
      <c r="AU40" s="120" t="s">
        <v>282</v>
      </c>
      <c r="AV40" s="39" t="str">
        <f>Tables!C23</f>
        <v xml:space="preserve"> O&amp;M Agreement</v>
      </c>
      <c r="AW40" s="120"/>
      <c r="AX40" s="12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X40" s="36"/>
      <c r="BY40" s="36"/>
      <c r="BZ40" s="36"/>
      <c r="CA40" s="36"/>
    </row>
    <row r="41" spans="2:79" ht="4.9000000000000004" customHeight="1">
      <c r="G41" s="81"/>
      <c r="H41" s="81"/>
      <c r="I41" s="81"/>
      <c r="S41" s="77"/>
      <c r="Z41" s="81"/>
      <c r="AA41" s="81"/>
      <c r="AB41" s="81"/>
      <c r="AO41" s="136"/>
      <c r="AP41" s="136"/>
      <c r="AQ41" s="136"/>
      <c r="BX41" s="36"/>
      <c r="BY41" s="36"/>
      <c r="BZ41" s="36"/>
      <c r="CA41" s="36"/>
    </row>
    <row r="42" spans="2:79" ht="15" customHeight="1">
      <c r="E42" s="142" t="s">
        <v>204</v>
      </c>
      <c r="F42" s="22">
        <f>'Form 2C - Design'!H82</f>
        <v>0</v>
      </c>
      <c r="G42" s="39" t="s">
        <v>83</v>
      </c>
      <c r="H42" s="142"/>
      <c r="I42" s="22">
        <f>'Form 2C - Design'!K82</f>
        <v>0</v>
      </c>
      <c r="J42" s="39" t="s">
        <v>84</v>
      </c>
      <c r="M42" s="142" t="s">
        <v>203</v>
      </c>
      <c r="N42" s="192">
        <f>'Form 2C - Design'!P82</f>
        <v>0</v>
      </c>
      <c r="O42" s="192"/>
      <c r="P42" s="192"/>
      <c r="Q42" s="192"/>
      <c r="R42" s="192"/>
      <c r="S42" s="77"/>
      <c r="X42" s="142" t="s">
        <v>204</v>
      </c>
      <c r="Y42" s="23"/>
      <c r="Z42" s="39" t="s">
        <v>83</v>
      </c>
      <c r="AA42" s="142"/>
      <c r="AB42" s="23"/>
      <c r="AC42" s="39" t="s">
        <v>84</v>
      </c>
      <c r="AF42" s="142" t="s">
        <v>203</v>
      </c>
      <c r="AG42" s="148"/>
      <c r="AH42" s="148"/>
      <c r="AI42" s="148"/>
      <c r="AJ42" s="148"/>
      <c r="AK42" s="148"/>
      <c r="AM42" s="124">
        <f>IF(AND(ISBLANK(Y42),ISBLANK(AB42)),1,2)</f>
        <v>1</v>
      </c>
      <c r="AN42" s="124">
        <f>IF(ISBLANK(Y42),1,2)</f>
        <v>1</v>
      </c>
      <c r="AO42" s="136"/>
      <c r="AP42" s="136"/>
      <c r="AQ42" s="136"/>
      <c r="AS42" s="25">
        <v>4</v>
      </c>
      <c r="AT42" s="95" t="s">
        <v>339</v>
      </c>
      <c r="BX42" s="36"/>
      <c r="BY42" s="36"/>
      <c r="BZ42" s="36"/>
      <c r="CA42" s="36"/>
    </row>
    <row r="43" spans="2:79" ht="4.9000000000000004" customHeight="1">
      <c r="E43" s="142"/>
      <c r="F43" s="142"/>
      <c r="G43" s="142"/>
      <c r="H43" s="142"/>
      <c r="I43" s="142"/>
      <c r="J43" s="142"/>
      <c r="S43" s="77"/>
      <c r="X43" s="142"/>
      <c r="Y43" s="142"/>
      <c r="Z43" s="142"/>
      <c r="AA43" s="142"/>
      <c r="AB43" s="142"/>
      <c r="AC43" s="142"/>
      <c r="AO43" s="136"/>
      <c r="AP43" s="136"/>
      <c r="AQ43" s="136"/>
      <c r="BX43" s="36"/>
      <c r="BY43" s="36"/>
      <c r="BZ43" s="36"/>
      <c r="CA43" s="36"/>
    </row>
    <row r="44" spans="2:79" ht="15" customHeight="1">
      <c r="E44" s="142" t="s">
        <v>205</v>
      </c>
      <c r="F44" s="22">
        <f>'Form 2C - Design'!H84</f>
        <v>0</v>
      </c>
      <c r="G44" s="39" t="s">
        <v>83</v>
      </c>
      <c r="I44" s="22">
        <f>'Form 2C - Design'!K84</f>
        <v>0</v>
      </c>
      <c r="J44" s="39" t="s">
        <v>84</v>
      </c>
      <c r="M44" s="142" t="s">
        <v>203</v>
      </c>
      <c r="N44" s="192">
        <f>'Form 2C - Design'!P84</f>
        <v>0</v>
      </c>
      <c r="O44" s="192"/>
      <c r="P44" s="192"/>
      <c r="Q44" s="192"/>
      <c r="R44" s="192"/>
      <c r="S44" s="77"/>
      <c r="X44" s="142" t="s">
        <v>205</v>
      </c>
      <c r="Y44" s="23"/>
      <c r="Z44" s="39" t="s">
        <v>83</v>
      </c>
      <c r="AB44" s="23"/>
      <c r="AC44" s="39" t="s">
        <v>84</v>
      </c>
      <c r="AF44" s="142" t="s">
        <v>203</v>
      </c>
      <c r="AG44" s="148"/>
      <c r="AH44" s="148"/>
      <c r="AI44" s="148"/>
      <c r="AJ44" s="148"/>
      <c r="AK44" s="148"/>
      <c r="AM44" s="124">
        <f>IF(AND(ISBLANK(Y44),ISBLANK(AB44)),1,2)</f>
        <v>1</v>
      </c>
      <c r="AN44" s="124">
        <f>IF(ISBLANK(Y44),1,2)</f>
        <v>1</v>
      </c>
      <c r="AO44" s="136"/>
      <c r="AP44" s="136"/>
      <c r="AQ44" s="136"/>
      <c r="AT44" s="135" t="s">
        <v>314</v>
      </c>
      <c r="AU44" s="95" t="s">
        <v>340</v>
      </c>
      <c r="AV44" s="95"/>
      <c r="AW44" s="95"/>
      <c r="AX44" s="95"/>
      <c r="AY44"/>
      <c r="AZ44"/>
      <c r="BA44"/>
      <c r="BB44"/>
      <c r="BC44"/>
      <c r="BD44"/>
      <c r="BE44"/>
      <c r="BF44"/>
      <c r="BG44"/>
      <c r="BH44"/>
      <c r="BI44"/>
      <c r="BJ44"/>
      <c r="BK44"/>
      <c r="BL44"/>
      <c r="BM44"/>
      <c r="BN44"/>
      <c r="BO44"/>
      <c r="BP44"/>
      <c r="BQ44"/>
      <c r="BR44"/>
      <c r="BS44"/>
      <c r="BT44"/>
      <c r="BU44"/>
      <c r="BV44"/>
      <c r="BX44" s="36"/>
      <c r="BY44" s="36"/>
      <c r="BZ44" s="36"/>
      <c r="CA44" s="36"/>
    </row>
    <row r="45" spans="2:79" ht="4.9000000000000004" customHeight="1">
      <c r="S45" s="77"/>
      <c r="AO45" s="136"/>
      <c r="AP45" s="136"/>
      <c r="AQ45" s="136"/>
      <c r="BX45" s="36"/>
      <c r="BY45" s="36"/>
      <c r="BZ45" s="36"/>
      <c r="CA45" s="36"/>
    </row>
    <row r="46" spans="2:79" ht="15" customHeight="1">
      <c r="B46" s="100" t="s">
        <v>206</v>
      </c>
      <c r="J46" s="135" t="s">
        <v>207</v>
      </c>
      <c r="N46" s="39" t="s">
        <v>208</v>
      </c>
      <c r="S46" s="77"/>
      <c r="U46" s="100" t="s">
        <v>206</v>
      </c>
      <c r="AC46" s="135" t="s">
        <v>207</v>
      </c>
      <c r="AG46" s="39" t="s">
        <v>208</v>
      </c>
      <c r="AO46" s="136"/>
      <c r="AP46" s="136"/>
      <c r="AQ46" s="136"/>
      <c r="AT46" s="135" t="s">
        <v>316</v>
      </c>
      <c r="AU46" s="95" t="s">
        <v>341</v>
      </c>
      <c r="AV46" s="95"/>
      <c r="AW46" s="95"/>
      <c r="AX46" s="95"/>
      <c r="AY46"/>
      <c r="AZ46"/>
      <c r="BA46"/>
      <c r="BB46"/>
      <c r="BC46"/>
      <c r="BD46"/>
      <c r="BE46"/>
      <c r="BF46"/>
      <c r="BG46"/>
      <c r="BH46"/>
      <c r="BI46"/>
      <c r="BJ46"/>
      <c r="BK46"/>
      <c r="BL46"/>
      <c r="BM46"/>
      <c r="BN46"/>
      <c r="BO46"/>
      <c r="BP46"/>
      <c r="BQ46"/>
      <c r="BR46"/>
      <c r="BS46"/>
      <c r="BT46"/>
      <c r="BU46"/>
      <c r="BV46"/>
      <c r="BX46" s="36"/>
      <c r="BY46" s="36"/>
      <c r="BZ46" s="36"/>
      <c r="CA46" s="36"/>
    </row>
    <row r="47" spans="2:79" ht="15" customHeight="1">
      <c r="H47" s="142" t="s">
        <v>210</v>
      </c>
      <c r="I47" s="190">
        <f>'Form 2C - Design'!M87</f>
        <v>0</v>
      </c>
      <c r="J47" s="191"/>
      <c r="K47" s="191"/>
      <c r="L47" s="39" t="s">
        <v>191</v>
      </c>
      <c r="N47" s="190">
        <f>'Form 2C - Design'!R87</f>
        <v>0</v>
      </c>
      <c r="O47" s="191"/>
      <c r="P47" s="191"/>
      <c r="Q47" s="39" t="s">
        <v>179</v>
      </c>
      <c r="S47" s="77"/>
      <c r="AA47" s="142" t="s">
        <v>210</v>
      </c>
      <c r="AB47" s="153"/>
      <c r="AC47" s="153"/>
      <c r="AD47" s="153"/>
      <c r="AE47" s="39" t="s">
        <v>191</v>
      </c>
      <c r="AG47" s="153"/>
      <c r="AH47" s="153"/>
      <c r="AI47" s="153"/>
      <c r="AJ47" s="39" t="s">
        <v>179</v>
      </c>
      <c r="AO47" s="136"/>
      <c r="AP47" s="136"/>
      <c r="AQ47" s="136"/>
      <c r="AT47" s="135" t="s">
        <v>323</v>
      </c>
      <c r="AU47" s="95" t="s">
        <v>342</v>
      </c>
      <c r="AV47" s="95"/>
      <c r="AW47" s="95"/>
      <c r="AX47" s="95"/>
      <c r="AY47"/>
      <c r="AZ47"/>
      <c r="BA47"/>
      <c r="BB47"/>
      <c r="BC47"/>
      <c r="BD47"/>
      <c r="BE47"/>
      <c r="BF47"/>
      <c r="BG47"/>
      <c r="BH47"/>
      <c r="BI47"/>
      <c r="BJ47"/>
      <c r="BK47"/>
      <c r="BL47"/>
      <c r="BM47"/>
      <c r="BN47"/>
      <c r="BO47"/>
      <c r="BP47"/>
      <c r="BQ47"/>
      <c r="BR47"/>
      <c r="BS47"/>
      <c r="BT47"/>
      <c r="BU47"/>
      <c r="BV47"/>
      <c r="BX47" s="36"/>
      <c r="BY47" s="36"/>
      <c r="BZ47" s="36"/>
      <c r="CA47" s="36"/>
    </row>
    <row r="48" spans="2:79" ht="15" customHeight="1">
      <c r="H48" s="142" t="s">
        <v>211</v>
      </c>
      <c r="I48" s="190">
        <f>'Form 2C - Design'!M88</f>
        <v>0</v>
      </c>
      <c r="J48" s="191"/>
      <c r="K48" s="191"/>
      <c r="L48" s="39" t="s">
        <v>191</v>
      </c>
      <c r="N48" s="190">
        <f>'Form 2C - Design'!R88</f>
        <v>0</v>
      </c>
      <c r="O48" s="191"/>
      <c r="P48" s="191"/>
      <c r="Q48" s="39" t="s">
        <v>179</v>
      </c>
      <c r="S48" s="77"/>
      <c r="AA48" s="142" t="s">
        <v>211</v>
      </c>
      <c r="AB48" s="149"/>
      <c r="AC48" s="149"/>
      <c r="AD48" s="149"/>
      <c r="AE48" s="39" t="s">
        <v>191</v>
      </c>
      <c r="AG48" s="149"/>
      <c r="AH48" s="149"/>
      <c r="AI48" s="149"/>
      <c r="AJ48" s="39" t="s">
        <v>179</v>
      </c>
      <c r="AO48" s="136"/>
      <c r="AP48" s="136"/>
      <c r="AQ48" s="136"/>
      <c r="AT48" s="135" t="s">
        <v>328</v>
      </c>
      <c r="AU48" s="95" t="s">
        <v>343</v>
      </c>
      <c r="AV48" s="95"/>
      <c r="AW48" s="95"/>
      <c r="AX48" s="95"/>
      <c r="AY48"/>
      <c r="AZ48"/>
      <c r="BA48"/>
      <c r="BB48"/>
      <c r="BC48"/>
      <c r="BD48"/>
      <c r="BE48"/>
      <c r="BF48"/>
      <c r="BG48"/>
      <c r="BH48"/>
      <c r="BI48"/>
      <c r="BJ48"/>
      <c r="BK48"/>
      <c r="BL48"/>
      <c r="BM48"/>
      <c r="BN48"/>
      <c r="BO48"/>
      <c r="BP48"/>
      <c r="BQ48"/>
      <c r="BR48"/>
      <c r="BS48"/>
      <c r="BT48"/>
      <c r="BU48"/>
      <c r="BV48"/>
      <c r="BX48" s="36"/>
      <c r="BY48" s="36"/>
      <c r="BZ48" s="36"/>
      <c r="CA48" s="36"/>
    </row>
    <row r="49" spans="2:79" ht="15" customHeight="1">
      <c r="H49" s="142" t="s">
        <v>212</v>
      </c>
      <c r="I49" s="190">
        <f>'Form 2C - Design'!M89</f>
        <v>0</v>
      </c>
      <c r="J49" s="191"/>
      <c r="K49" s="191"/>
      <c r="L49" s="39" t="s">
        <v>191</v>
      </c>
      <c r="N49" s="190">
        <f>'Form 2C - Design'!R89</f>
        <v>0</v>
      </c>
      <c r="O49" s="191"/>
      <c r="P49" s="191"/>
      <c r="Q49" s="39" t="s">
        <v>179</v>
      </c>
      <c r="S49" s="77"/>
      <c r="AA49" s="142" t="s">
        <v>212</v>
      </c>
      <c r="AB49" s="149"/>
      <c r="AC49" s="149"/>
      <c r="AD49" s="149"/>
      <c r="AE49" s="39" t="s">
        <v>191</v>
      </c>
      <c r="AG49" s="149"/>
      <c r="AH49" s="149"/>
      <c r="AI49" s="149"/>
      <c r="AJ49" s="39" t="s">
        <v>179</v>
      </c>
      <c r="AO49" s="136"/>
      <c r="AP49" s="136"/>
      <c r="AQ49" s="136"/>
      <c r="AT49" s="135" t="s">
        <v>331</v>
      </c>
      <c r="AU49" s="95" t="s">
        <v>344</v>
      </c>
      <c r="AV49" s="95"/>
      <c r="AW49" s="95"/>
      <c r="AX49" s="95"/>
      <c r="AY49"/>
      <c r="AZ49"/>
      <c r="BA49"/>
      <c r="BB49"/>
      <c r="BC49"/>
      <c r="BD49"/>
      <c r="BE49"/>
      <c r="BF49"/>
      <c r="BG49"/>
      <c r="BH49"/>
      <c r="BI49"/>
      <c r="BJ49"/>
      <c r="BK49"/>
      <c r="BL49"/>
      <c r="BM49"/>
      <c r="BN49"/>
      <c r="BO49"/>
      <c r="BP49"/>
      <c r="BQ49"/>
      <c r="BR49"/>
      <c r="BS49"/>
      <c r="BT49"/>
      <c r="BU49"/>
      <c r="BV49"/>
      <c r="BX49" s="36"/>
      <c r="BY49" s="36"/>
      <c r="BZ49" s="36"/>
      <c r="CA49" s="36"/>
    </row>
    <row r="50" spans="2:79" ht="15" customHeight="1">
      <c r="H50" s="142" t="s">
        <v>213</v>
      </c>
      <c r="I50" s="190">
        <f>'Form 2C - Design'!M90</f>
        <v>0</v>
      </c>
      <c r="J50" s="191"/>
      <c r="K50" s="191"/>
      <c r="L50" s="39" t="s">
        <v>191</v>
      </c>
      <c r="N50" s="190">
        <f>'Form 2C - Design'!R90</f>
        <v>0</v>
      </c>
      <c r="O50" s="191"/>
      <c r="P50" s="191"/>
      <c r="Q50" s="39" t="s">
        <v>179</v>
      </c>
      <c r="S50" s="77"/>
      <c r="AA50" s="142" t="s">
        <v>213</v>
      </c>
      <c r="AB50" s="149"/>
      <c r="AC50" s="149"/>
      <c r="AD50" s="149"/>
      <c r="AE50" s="39" t="s">
        <v>191</v>
      </c>
      <c r="AG50" s="149"/>
      <c r="AH50" s="149"/>
      <c r="AI50" s="149"/>
      <c r="AJ50" s="39" t="s">
        <v>179</v>
      </c>
      <c r="AO50" s="136"/>
      <c r="AP50" s="136"/>
      <c r="AQ50" s="136"/>
      <c r="AS50" s="25">
        <v>5</v>
      </c>
      <c r="AT50" s="95" t="str">
        <f>"Form 3C – Underground Detention Pond As-built Certification Form shall be approved by the "&amp;Tables!C22&amp;" prior to:"</f>
        <v>Form 3C – Underground Detention Pond As-built Certification Form shall be approved by the City prior to:</v>
      </c>
      <c r="BX50" s="36"/>
      <c r="BY50" s="36"/>
      <c r="BZ50" s="36"/>
      <c r="CA50" s="36"/>
    </row>
    <row r="51" spans="2:79" ht="15" customHeight="1">
      <c r="H51" s="142" t="s">
        <v>214</v>
      </c>
      <c r="I51" s="190">
        <f>'Form 2C - Design'!M91</f>
        <v>0</v>
      </c>
      <c r="J51" s="191"/>
      <c r="K51" s="191"/>
      <c r="L51" s="39" t="s">
        <v>191</v>
      </c>
      <c r="N51" s="190">
        <f>'Form 2C - Design'!R91</f>
        <v>0</v>
      </c>
      <c r="O51" s="191"/>
      <c r="P51" s="191"/>
      <c r="Q51" s="39" t="s">
        <v>179</v>
      </c>
      <c r="S51" s="77"/>
      <c r="AA51" s="142" t="s">
        <v>214</v>
      </c>
      <c r="AB51" s="149"/>
      <c r="AC51" s="149"/>
      <c r="AD51" s="149"/>
      <c r="AE51" s="39" t="s">
        <v>191</v>
      </c>
      <c r="AG51" s="149"/>
      <c r="AH51" s="149"/>
      <c r="AI51" s="149"/>
      <c r="AJ51" s="39" t="s">
        <v>179</v>
      </c>
      <c r="AO51" s="136"/>
      <c r="AP51" s="136"/>
      <c r="AQ51" s="136"/>
      <c r="AT51" s="135" t="s">
        <v>314</v>
      </c>
      <c r="AU51" s="95" t="s">
        <v>345</v>
      </c>
      <c r="AV51" s="95"/>
      <c r="AW51" s="95"/>
      <c r="AX51" s="95"/>
      <c r="AY51"/>
      <c r="AZ51"/>
      <c r="BA51"/>
      <c r="BB51"/>
      <c r="BC51"/>
      <c r="BD51"/>
      <c r="BE51"/>
      <c r="BF51"/>
      <c r="BG51"/>
      <c r="BH51"/>
      <c r="BI51"/>
      <c r="BJ51"/>
      <c r="BK51"/>
      <c r="BL51"/>
      <c r="BM51"/>
      <c r="BN51"/>
      <c r="BO51"/>
      <c r="BP51"/>
      <c r="BQ51"/>
      <c r="BR51"/>
      <c r="BS51"/>
      <c r="BT51"/>
      <c r="BU51"/>
      <c r="BV51"/>
      <c r="BW51"/>
      <c r="BX51" s="36"/>
      <c r="BY51" s="36"/>
      <c r="BZ51" s="36"/>
      <c r="CA51" s="36"/>
    </row>
    <row r="52" spans="2:79" ht="15" customHeight="1">
      <c r="B52" s="100" t="s">
        <v>215</v>
      </c>
      <c r="S52" s="77"/>
      <c r="U52" s="100" t="s">
        <v>215</v>
      </c>
      <c r="AO52" s="136"/>
      <c r="AP52" s="136"/>
      <c r="AQ52" s="136"/>
      <c r="AT52" s="135" t="s">
        <v>316</v>
      </c>
      <c r="AU52" s="95" t="s">
        <v>346</v>
      </c>
      <c r="AV52" s="95"/>
      <c r="AW52" s="95"/>
      <c r="AX52" s="95"/>
      <c r="AY52"/>
      <c r="AZ52"/>
      <c r="BA52"/>
      <c r="BB52"/>
      <c r="BC52"/>
      <c r="BD52"/>
      <c r="BE52"/>
      <c r="BF52"/>
      <c r="BG52"/>
      <c r="BH52"/>
      <c r="BI52"/>
      <c r="BJ52"/>
      <c r="BK52"/>
      <c r="BL52"/>
      <c r="BM52"/>
      <c r="BN52"/>
      <c r="BO52"/>
      <c r="BP52"/>
      <c r="BQ52"/>
      <c r="BR52"/>
      <c r="BS52"/>
      <c r="BT52"/>
      <c r="BU52"/>
      <c r="BV52"/>
      <c r="BW52" s="36"/>
      <c r="BX52" s="36"/>
      <c r="BY52" s="36"/>
      <c r="BZ52" s="36"/>
      <c r="CA52" s="36"/>
    </row>
    <row r="53" spans="2:79" ht="15" customHeight="1">
      <c r="B53" s="100"/>
      <c r="H53" s="151" t="s">
        <v>347</v>
      </c>
      <c r="I53" s="151"/>
      <c r="J53" s="151"/>
      <c r="L53" s="151" t="s">
        <v>348</v>
      </c>
      <c r="M53" s="151"/>
      <c r="N53" s="151"/>
      <c r="P53" s="151" t="s">
        <v>349</v>
      </c>
      <c r="Q53" s="151"/>
      <c r="R53" s="151"/>
      <c r="S53" s="77"/>
      <c r="U53" s="100"/>
      <c r="AA53" s="39" t="s">
        <v>347</v>
      </c>
      <c r="AE53" s="39" t="s">
        <v>348</v>
      </c>
      <c r="AI53" s="39" t="s">
        <v>349</v>
      </c>
      <c r="AO53" s="136"/>
      <c r="AP53" s="136"/>
      <c r="AQ53" s="136"/>
      <c r="BW53" s="36"/>
      <c r="BX53" s="36"/>
      <c r="BY53" s="36"/>
      <c r="BZ53" s="36"/>
      <c r="CA53" s="36"/>
    </row>
    <row r="54" spans="2:79" ht="15" customHeight="1">
      <c r="G54" s="142" t="s">
        <v>350</v>
      </c>
      <c r="H54" s="200">
        <f>'Form 2C - Design'!M93</f>
        <v>0</v>
      </c>
      <c r="I54" s="191"/>
      <c r="J54" s="191"/>
      <c r="K54" s="39" t="s">
        <v>197</v>
      </c>
      <c r="L54" s="200">
        <f>'Form 2C - Design'!M94</f>
        <v>0</v>
      </c>
      <c r="M54" s="191"/>
      <c r="N54" s="191"/>
      <c r="O54" s="39" t="s">
        <v>197</v>
      </c>
      <c r="P54" s="200">
        <f>'Form 2C - Design'!M95</f>
        <v>0</v>
      </c>
      <c r="Q54" s="191"/>
      <c r="R54" s="191"/>
      <c r="S54" s="102" t="s">
        <v>197</v>
      </c>
      <c r="Z54" s="142" t="s">
        <v>350</v>
      </c>
      <c r="AA54" s="162"/>
      <c r="AB54" s="162"/>
      <c r="AC54" s="162"/>
      <c r="AD54" s="39" t="s">
        <v>197</v>
      </c>
      <c r="AE54" s="162"/>
      <c r="AF54" s="162"/>
      <c r="AG54" s="162"/>
      <c r="AH54" s="39" t="s">
        <v>197</v>
      </c>
      <c r="AI54" s="162"/>
      <c r="AJ54" s="162"/>
      <c r="AK54" s="162"/>
      <c r="AL54" s="39" t="s">
        <v>197</v>
      </c>
      <c r="AO54" s="136"/>
      <c r="AP54" s="136"/>
      <c r="AQ54" s="136"/>
      <c r="BW54"/>
      <c r="BX54" s="36"/>
      <c r="BY54" s="36"/>
      <c r="BZ54" s="36"/>
      <c r="CA54" s="36"/>
    </row>
    <row r="55" spans="2:79" ht="15" customHeight="1">
      <c r="G55" s="142" t="s">
        <v>351</v>
      </c>
      <c r="H55" s="201">
        <f>'Form 2C - Design'!R93</f>
        <v>0</v>
      </c>
      <c r="I55" s="201"/>
      <c r="J55" s="201"/>
      <c r="K55" s="39" t="s">
        <v>179</v>
      </c>
      <c r="L55" s="201">
        <f>'Form 2C - Design'!R94</f>
        <v>0</v>
      </c>
      <c r="M55" s="201"/>
      <c r="N55" s="201"/>
      <c r="O55" s="39" t="s">
        <v>179</v>
      </c>
      <c r="P55" s="201">
        <f>'Form 2C - Design'!R95</f>
        <v>0</v>
      </c>
      <c r="Q55" s="201"/>
      <c r="R55" s="201"/>
      <c r="S55" s="102" t="s">
        <v>179</v>
      </c>
      <c r="Z55" s="142" t="s">
        <v>351</v>
      </c>
      <c r="AA55" s="193"/>
      <c r="AB55" s="193"/>
      <c r="AC55" s="193"/>
      <c r="AD55" s="39" t="s">
        <v>179</v>
      </c>
      <c r="AE55" s="193"/>
      <c r="AF55" s="193"/>
      <c r="AG55" s="193"/>
      <c r="AH55" s="39" t="s">
        <v>179</v>
      </c>
      <c r="AI55" s="193"/>
      <c r="AJ55" s="193"/>
      <c r="AK55" s="193"/>
      <c r="AL55" s="39" t="s">
        <v>179</v>
      </c>
      <c r="AO55" s="136"/>
      <c r="AP55" s="136"/>
      <c r="AQ55" s="136"/>
      <c r="BX55" s="36"/>
      <c r="BY55" s="36"/>
      <c r="BZ55" s="36"/>
      <c r="CA55" s="36"/>
    </row>
    <row r="56" spans="2:79" ht="15" customHeight="1">
      <c r="G56" s="142" t="s">
        <v>352</v>
      </c>
      <c r="H56" s="156">
        <f>'Form 2C - Design'!W93</f>
        <v>0</v>
      </c>
      <c r="I56" s="202"/>
      <c r="J56" s="202"/>
      <c r="K56" s="39" t="s">
        <v>189</v>
      </c>
      <c r="L56" s="199">
        <f>'Form 2C - Design'!W94</f>
        <v>0</v>
      </c>
      <c r="M56" s="191"/>
      <c r="N56" s="191"/>
      <c r="O56" s="39" t="s">
        <v>189</v>
      </c>
      <c r="P56" s="156">
        <f>'Form 2C - Design'!W95</f>
        <v>0</v>
      </c>
      <c r="Q56" s="202"/>
      <c r="R56" s="202"/>
      <c r="S56" s="102" t="s">
        <v>189</v>
      </c>
      <c r="Z56" s="142" t="s">
        <v>352</v>
      </c>
      <c r="AA56" s="155"/>
      <c r="AB56" s="155"/>
      <c r="AC56" s="155"/>
      <c r="AD56" s="39" t="s">
        <v>189</v>
      </c>
      <c r="AE56" s="155"/>
      <c r="AF56" s="155"/>
      <c r="AG56" s="155"/>
      <c r="AH56" s="39" t="s">
        <v>189</v>
      </c>
      <c r="AI56" s="155"/>
      <c r="AJ56" s="155"/>
      <c r="AK56" s="155"/>
      <c r="AL56" s="39" t="s">
        <v>189</v>
      </c>
      <c r="AO56" s="136"/>
      <c r="AP56" s="136"/>
      <c r="AQ56" s="136"/>
      <c r="BX56" s="36"/>
      <c r="BY56" s="36"/>
      <c r="BZ56" s="36"/>
      <c r="CA56" s="36"/>
    </row>
    <row r="57" spans="2:79" ht="15" customHeight="1">
      <c r="G57" s="142" t="s">
        <v>353</v>
      </c>
      <c r="H57" s="203">
        <f>'Form 2C - Design'!AB93</f>
        <v>0</v>
      </c>
      <c r="I57" s="202"/>
      <c r="J57" s="202"/>
      <c r="K57" s="39" t="s">
        <v>179</v>
      </c>
      <c r="L57" s="203">
        <f>'Form 2C - Design'!AB94</f>
        <v>0</v>
      </c>
      <c r="M57" s="202"/>
      <c r="N57" s="202"/>
      <c r="O57" s="39" t="s">
        <v>179</v>
      </c>
      <c r="P57" s="203">
        <f>'Form 2C - Design'!AB95</f>
        <v>0</v>
      </c>
      <c r="Q57" s="202"/>
      <c r="R57" s="202"/>
      <c r="S57" s="102" t="s">
        <v>179</v>
      </c>
      <c r="Z57" s="142" t="s">
        <v>353</v>
      </c>
      <c r="AA57" s="149"/>
      <c r="AB57" s="149"/>
      <c r="AC57" s="149"/>
      <c r="AD57" s="39" t="s">
        <v>179</v>
      </c>
      <c r="AE57" s="149"/>
      <c r="AF57" s="149"/>
      <c r="AG57" s="149"/>
      <c r="AH57" s="39" t="s">
        <v>179</v>
      </c>
      <c r="AI57" s="149"/>
      <c r="AJ57" s="149"/>
      <c r="AK57" s="149"/>
      <c r="AL57" s="39" t="s">
        <v>179</v>
      </c>
      <c r="AO57" s="136"/>
      <c r="AP57" s="136"/>
      <c r="AQ57" s="136"/>
      <c r="BX57" s="36"/>
      <c r="BY57" s="36"/>
      <c r="BZ57" s="36"/>
      <c r="CA57" s="36"/>
    </row>
    <row r="58" spans="2:79" ht="15" customHeight="1">
      <c r="G58" s="142" t="s">
        <v>188</v>
      </c>
      <c r="H58" s="156">
        <f>'Form 2C - Design'!W96</f>
        <v>0</v>
      </c>
      <c r="I58" s="202"/>
      <c r="J58" s="202"/>
      <c r="K58" s="39" t="s">
        <v>189</v>
      </c>
      <c r="S58" s="77"/>
      <c r="Z58" s="142" t="s">
        <v>188</v>
      </c>
      <c r="AA58" s="156">
        <f>(AA54*AA56)+(AE54*AE56)+(AI54*AI56)</f>
        <v>0</v>
      </c>
      <c r="AB58" s="156"/>
      <c r="AC58" s="156"/>
      <c r="AD58" s="39" t="s">
        <v>189</v>
      </c>
      <c r="AO58" s="136"/>
      <c r="AP58" s="136"/>
      <c r="AQ58" s="136"/>
      <c r="BX58" s="36"/>
      <c r="BY58" s="36"/>
      <c r="BZ58" s="36"/>
      <c r="CA58" s="36"/>
    </row>
    <row r="59" spans="2:79" ht="15" customHeight="1">
      <c r="AK59" s="43"/>
      <c r="AO59" s="136"/>
      <c r="AP59" s="136"/>
      <c r="AQ59" s="136"/>
      <c r="BX59" s="36"/>
      <c r="BY59" s="36"/>
      <c r="BZ59" s="36"/>
      <c r="CA59" s="36"/>
    </row>
    <row r="60" spans="2:79" ht="15" customHeight="1">
      <c r="B60" s="150">
        <f>Tables!$C$13</f>
        <v>45031</v>
      </c>
      <c r="C60" s="150"/>
      <c r="D60" s="150"/>
      <c r="E60" s="150"/>
      <c r="F60" s="150"/>
      <c r="G60" s="150"/>
      <c r="H60" s="150"/>
      <c r="R60" s="151" t="s">
        <v>167</v>
      </c>
      <c r="S60" s="151"/>
      <c r="T60" s="151"/>
      <c r="U60" s="151"/>
      <c r="AK60" s="43"/>
      <c r="AO60" s="136"/>
      <c r="AP60" s="136"/>
      <c r="AQ60" s="136"/>
      <c r="BX60" s="36"/>
      <c r="BY60" s="36"/>
      <c r="BZ60" s="36"/>
      <c r="CA60" s="36"/>
    </row>
    <row r="61" spans="2:79" ht="15" customHeight="1">
      <c r="C61" s="142" t="s">
        <v>168</v>
      </c>
      <c r="D61" s="157">
        <f>IF(ISBLANK($E$17),"",$E$17)</f>
        <v>0</v>
      </c>
      <c r="E61" s="157"/>
      <c r="F61" s="157"/>
      <c r="G61" s="157"/>
      <c r="H61" s="157"/>
      <c r="I61" s="157"/>
      <c r="J61" s="157"/>
      <c r="K61" s="157"/>
      <c r="L61" s="157"/>
      <c r="M61" s="157"/>
      <c r="N61" s="157"/>
      <c r="O61" s="157"/>
      <c r="P61" s="157"/>
      <c r="Q61" s="157"/>
      <c r="R61" s="157"/>
      <c r="S61" s="157"/>
      <c r="T61" s="157"/>
      <c r="U61" s="157"/>
      <c r="V61" s="157"/>
      <c r="W61" s="157"/>
      <c r="X61" s="157"/>
      <c r="Y61" s="157"/>
      <c r="Z61" s="157"/>
      <c r="AA61" s="49"/>
      <c r="AB61" s="49"/>
      <c r="AC61" s="49"/>
      <c r="AF61" s="142" t="s">
        <v>99</v>
      </c>
      <c r="AG61" s="146">
        <f>AF17</f>
        <v>0</v>
      </c>
      <c r="AH61" s="146"/>
      <c r="AI61" s="146"/>
      <c r="AJ61" s="146"/>
      <c r="AK61" s="146"/>
      <c r="AO61" s="136"/>
      <c r="AP61" s="136"/>
      <c r="AQ61" s="136"/>
      <c r="BX61" s="36"/>
      <c r="BY61" s="36"/>
      <c r="BZ61" s="36"/>
      <c r="CA61" s="36"/>
    </row>
    <row r="62" spans="2:79" ht="15" customHeight="1">
      <c r="H62" s="50"/>
      <c r="I62" s="50"/>
      <c r="J62" s="142"/>
      <c r="K62" s="142"/>
      <c r="L62" s="142"/>
      <c r="M62" s="50"/>
      <c r="N62" s="49"/>
      <c r="O62" s="49"/>
      <c r="P62" s="49"/>
      <c r="Q62" s="49"/>
      <c r="R62" s="49"/>
      <c r="S62" s="49"/>
      <c r="T62" s="49"/>
      <c r="U62" s="49"/>
      <c r="V62" s="49"/>
      <c r="W62" s="49"/>
      <c r="X62" s="49"/>
      <c r="Y62" s="49"/>
      <c r="Z62" s="49"/>
      <c r="AA62" s="49"/>
      <c r="AB62" s="49"/>
      <c r="AC62" s="49"/>
      <c r="AF62" s="142" t="s">
        <v>122</v>
      </c>
      <c r="AG62" s="198">
        <f>IF(ISBLANK($AF$18),"",$AF$18)</f>
        <v>0</v>
      </c>
      <c r="AH62" s="198"/>
      <c r="AI62" s="198"/>
      <c r="AJ62" s="198"/>
      <c r="AK62" s="198"/>
      <c r="AO62" s="136"/>
      <c r="AP62" s="136"/>
      <c r="AQ62" s="136"/>
      <c r="BW62" s="36"/>
      <c r="BX62" s="36"/>
      <c r="BY62" s="36"/>
      <c r="BZ62" s="36"/>
      <c r="CA62" s="36"/>
    </row>
    <row r="63" spans="2:79" ht="4.9000000000000004" customHeight="1">
      <c r="H63" s="50"/>
      <c r="I63" s="50"/>
      <c r="J63" s="142"/>
      <c r="K63" s="142"/>
      <c r="L63" s="142"/>
      <c r="M63" s="50"/>
      <c r="N63" s="49"/>
      <c r="O63" s="49"/>
      <c r="P63" s="49"/>
      <c r="Q63" s="49"/>
      <c r="R63" s="49"/>
      <c r="S63" s="49"/>
      <c r="T63" s="49"/>
      <c r="U63" s="49"/>
      <c r="V63" s="49"/>
      <c r="W63" s="49"/>
      <c r="X63" s="49"/>
      <c r="Y63" s="49"/>
      <c r="Z63" s="49"/>
      <c r="AA63" s="49"/>
      <c r="AB63" s="49"/>
      <c r="AC63" s="49"/>
      <c r="AO63" s="136"/>
      <c r="AP63" s="136"/>
      <c r="AQ63" s="136"/>
      <c r="BX63" s="36"/>
      <c r="BY63" s="36"/>
      <c r="BZ63" s="36"/>
      <c r="CA63" s="36"/>
    </row>
    <row r="64" spans="2:79" ht="15" customHeight="1">
      <c r="B64" s="100" t="s">
        <v>226</v>
      </c>
      <c r="K64" s="22">
        <f>'Form 2C - Design'!AC100</f>
        <v>0</v>
      </c>
      <c r="L64" s="39" t="s">
        <v>227</v>
      </c>
      <c r="S64" s="77"/>
      <c r="U64" s="100" t="s">
        <v>226</v>
      </c>
      <c r="AC64" s="23"/>
      <c r="AD64" s="39" t="s">
        <v>227</v>
      </c>
      <c r="AM64" s="124">
        <f>IF(ISBLANK(AC64),1,2)</f>
        <v>1</v>
      </c>
      <c r="AO64" s="136"/>
      <c r="AP64" s="136"/>
      <c r="AQ64" s="136"/>
      <c r="BX64" s="36"/>
      <c r="BY64" s="36"/>
      <c r="BZ64" s="36"/>
      <c r="CA64" s="36"/>
    </row>
    <row r="65" spans="1:81" ht="15" customHeight="1">
      <c r="E65" s="142" t="s">
        <v>184</v>
      </c>
      <c r="F65" s="192">
        <f>'Form 2C - Design'!M100</f>
        <v>0</v>
      </c>
      <c r="G65" s="192"/>
      <c r="H65" s="192"/>
      <c r="I65" s="192"/>
      <c r="S65" s="77"/>
      <c r="X65" s="142" t="s">
        <v>184</v>
      </c>
      <c r="Y65" s="148"/>
      <c r="Z65" s="148"/>
      <c r="AA65" s="148"/>
      <c r="AB65" s="148"/>
      <c r="AO65" s="136"/>
      <c r="AP65" s="136"/>
      <c r="AQ65" s="136"/>
      <c r="AT65" s="36"/>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36"/>
      <c r="BX65" s="36"/>
      <c r="BY65" s="36"/>
      <c r="BZ65" s="36"/>
      <c r="CA65" s="36"/>
    </row>
    <row r="66" spans="1:81" ht="15" customHeight="1">
      <c r="I66" s="39" t="s">
        <v>219</v>
      </c>
      <c r="N66" s="39" t="s">
        <v>224</v>
      </c>
      <c r="S66" s="77"/>
      <c r="AB66" s="39" t="s">
        <v>219</v>
      </c>
      <c r="AG66" s="39" t="s">
        <v>224</v>
      </c>
      <c r="AO66" s="136"/>
      <c r="AP66" s="136"/>
      <c r="AQ66" s="136"/>
      <c r="AT66" s="36"/>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36"/>
      <c r="BX66" s="36"/>
      <c r="BY66" s="36"/>
      <c r="BZ66" s="36"/>
      <c r="CA66" s="36"/>
    </row>
    <row r="67" spans="1:81" ht="15" customHeight="1">
      <c r="H67" s="142" t="s">
        <v>228</v>
      </c>
      <c r="I67" s="190">
        <f>'Form 2C - Design'!M101</f>
        <v>0</v>
      </c>
      <c r="J67" s="191"/>
      <c r="K67" s="191"/>
      <c r="L67" s="39" t="s">
        <v>179</v>
      </c>
      <c r="N67" s="190">
        <f>'Form 2C - Design'!V101</f>
        <v>0</v>
      </c>
      <c r="O67" s="191"/>
      <c r="P67" s="191"/>
      <c r="Q67" s="39" t="s">
        <v>191</v>
      </c>
      <c r="S67" s="77"/>
      <c r="AA67" s="142" t="s">
        <v>228</v>
      </c>
      <c r="AB67" s="153"/>
      <c r="AC67" s="153"/>
      <c r="AD67" s="153"/>
      <c r="AE67" s="39" t="s">
        <v>179</v>
      </c>
      <c r="AG67" s="153"/>
      <c r="AH67" s="153"/>
      <c r="AI67" s="153"/>
      <c r="AJ67" s="39" t="s">
        <v>191</v>
      </c>
      <c r="AO67" s="136"/>
      <c r="AP67" s="136"/>
      <c r="AQ67" s="136"/>
      <c r="AT67" s="36"/>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36"/>
      <c r="BX67" s="36"/>
      <c r="BY67" s="36"/>
      <c r="BZ67" s="36"/>
      <c r="CA67" s="36"/>
    </row>
    <row r="68" spans="1:81" ht="15" customHeight="1">
      <c r="H68" s="142" t="s">
        <v>229</v>
      </c>
      <c r="I68" s="203">
        <f>'Form 2C - Design'!M102</f>
        <v>0</v>
      </c>
      <c r="J68" s="202"/>
      <c r="K68" s="202"/>
      <c r="L68" s="39" t="s">
        <v>179</v>
      </c>
      <c r="N68" s="203">
        <f>'Form 2C - Design'!V102</f>
        <v>0</v>
      </c>
      <c r="O68" s="202"/>
      <c r="P68" s="202"/>
      <c r="Q68" s="39" t="s">
        <v>191</v>
      </c>
      <c r="S68" s="77"/>
      <c r="AA68" s="142" t="s">
        <v>229</v>
      </c>
      <c r="AB68" s="149"/>
      <c r="AC68" s="149"/>
      <c r="AD68" s="149"/>
      <c r="AE68" s="39" t="s">
        <v>179</v>
      </c>
      <c r="AG68" s="149"/>
      <c r="AH68" s="149"/>
      <c r="AI68" s="149"/>
      <c r="AJ68" s="39" t="s">
        <v>191</v>
      </c>
      <c r="AO68" s="136"/>
      <c r="AP68" s="136"/>
      <c r="AQ68" s="136"/>
      <c r="AT68" s="36"/>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36"/>
      <c r="BX68" s="36"/>
      <c r="BY68" s="36"/>
      <c r="BZ68" s="36"/>
      <c r="CA68" s="36"/>
    </row>
    <row r="69" spans="1:81" ht="4.9000000000000004" customHeight="1">
      <c r="S69" s="77"/>
      <c r="AO69" s="136"/>
      <c r="AP69" s="136"/>
      <c r="AQ69" s="136"/>
      <c r="AT69" s="36"/>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36"/>
      <c r="BX69" s="36"/>
      <c r="BY69" s="36"/>
      <c r="BZ69" s="36"/>
      <c r="CA69" s="36"/>
    </row>
    <row r="70" spans="1:81" ht="15" customHeight="1">
      <c r="B70" s="100" t="s">
        <v>194</v>
      </c>
      <c r="K70" s="22">
        <f>'Form 2C - Design'!AC103</f>
        <v>0</v>
      </c>
      <c r="L70" s="39" t="s">
        <v>195</v>
      </c>
      <c r="S70" s="77"/>
      <c r="U70" s="100" t="s">
        <v>194</v>
      </c>
      <c r="AC70" s="23"/>
      <c r="AD70" s="39" t="s">
        <v>195</v>
      </c>
      <c r="AM70" s="124">
        <f>IF(ISBLANK(AC70),1,2)</f>
        <v>1</v>
      </c>
      <c r="AO70" s="136"/>
      <c r="AP70" s="136"/>
      <c r="AQ70" s="136"/>
      <c r="AT70" s="36"/>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36"/>
      <c r="BX70" s="36"/>
      <c r="BY70" s="36"/>
      <c r="BZ70" s="36"/>
      <c r="CA70" s="36"/>
    </row>
    <row r="71" spans="1:81" ht="4.9000000000000004" customHeight="1">
      <c r="S71" s="77"/>
      <c r="AO71" s="136"/>
      <c r="AP71" s="136"/>
      <c r="AQ71" s="136"/>
      <c r="AT71" s="36"/>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36"/>
      <c r="BX71" s="36"/>
      <c r="BY71" s="36"/>
      <c r="BZ71" s="36"/>
      <c r="CA71" s="36"/>
    </row>
    <row r="72" spans="1:81" ht="15" customHeight="1">
      <c r="E72" s="142" t="s">
        <v>184</v>
      </c>
      <c r="F72" s="192">
        <f>'Form 2C - Design'!M103</f>
        <v>0</v>
      </c>
      <c r="G72" s="192"/>
      <c r="H72" s="192"/>
      <c r="I72" s="192"/>
      <c r="S72" s="77"/>
      <c r="X72" s="142" t="s">
        <v>184</v>
      </c>
      <c r="Y72" s="148"/>
      <c r="Z72" s="148"/>
      <c r="AA72" s="148"/>
      <c r="AB72" s="148"/>
      <c r="AO72" s="136"/>
      <c r="AP72" s="136"/>
      <c r="AQ72" s="136"/>
      <c r="AT72" s="36"/>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36"/>
      <c r="BX72" s="36"/>
      <c r="BY72" s="36"/>
      <c r="BZ72" s="36"/>
      <c r="CA72" s="36"/>
    </row>
    <row r="73" spans="1:81" ht="15" customHeight="1">
      <c r="E73" s="142" t="s">
        <v>190</v>
      </c>
      <c r="F73" s="203">
        <f>'Form 2C - Design'!M104</f>
        <v>0</v>
      </c>
      <c r="G73" s="202"/>
      <c r="H73" s="202"/>
      <c r="I73" s="39" t="s">
        <v>191</v>
      </c>
      <c r="N73" s="142" t="s">
        <v>196</v>
      </c>
      <c r="O73" s="200">
        <f>'Form 2C - Design'!V104</f>
        <v>0</v>
      </c>
      <c r="P73" s="191"/>
      <c r="Q73" s="191"/>
      <c r="R73" s="39" t="s">
        <v>197</v>
      </c>
      <c r="S73" s="77"/>
      <c r="X73" s="142" t="s">
        <v>190</v>
      </c>
      <c r="Y73" s="149"/>
      <c r="Z73" s="149"/>
      <c r="AA73" s="149"/>
      <c r="AB73" s="39" t="s">
        <v>191</v>
      </c>
      <c r="AG73" s="142" t="s">
        <v>196</v>
      </c>
      <c r="AH73" s="162"/>
      <c r="AI73" s="162"/>
      <c r="AJ73" s="162"/>
      <c r="AK73" s="39" t="s">
        <v>197</v>
      </c>
      <c r="AM73" s="124">
        <f>IF(ISBLANK(AH73),1,2)</f>
        <v>1</v>
      </c>
      <c r="AO73" s="136"/>
      <c r="AP73" s="136"/>
      <c r="AQ73" s="136"/>
      <c r="AT73" s="36"/>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36"/>
      <c r="BX73" s="36"/>
      <c r="BY73" s="36"/>
      <c r="BZ73" s="36"/>
      <c r="CA73" s="36"/>
    </row>
    <row r="74" spans="1:81" ht="4.9000000000000004" customHeight="1">
      <c r="AO74" s="136"/>
      <c r="AP74" s="136"/>
      <c r="AQ74" s="136"/>
      <c r="AS74" s="35"/>
      <c r="AT74" s="36"/>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c r="BX74" s="36"/>
      <c r="BY74" s="36"/>
      <c r="BZ74" s="36"/>
      <c r="CA74" s="36"/>
    </row>
    <row r="75" spans="1:81" ht="15" customHeight="1">
      <c r="A75" s="213" t="s">
        <v>231</v>
      </c>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66"/>
      <c r="AN75" s="66"/>
      <c r="AO75" s="136"/>
      <c r="AP75" s="136"/>
      <c r="AQ75" s="136"/>
      <c r="BX75" s="36"/>
      <c r="BY75" s="36"/>
      <c r="BZ75" s="36"/>
      <c r="CA75" s="36"/>
    </row>
    <row r="76" spans="1:81" ht="15" customHeight="1">
      <c r="B76" s="1" t="s">
        <v>325</v>
      </c>
      <c r="C76" s="1"/>
      <c r="D76" s="1"/>
      <c r="E76" s="1"/>
      <c r="F76" s="1"/>
      <c r="G76" s="1"/>
      <c r="I76" s="1"/>
      <c r="J76" s="1"/>
      <c r="K76" s="1"/>
      <c r="L76" s="1"/>
      <c r="M76" s="1"/>
      <c r="N76" s="1"/>
      <c r="O76" s="1"/>
      <c r="P76" s="1"/>
      <c r="Q76" s="1"/>
      <c r="R76" s="1"/>
      <c r="S76" s="1"/>
      <c r="T76" s="1"/>
      <c r="U76" s="41"/>
      <c r="V76" s="1" t="s">
        <v>326</v>
      </c>
      <c r="X76" s="1"/>
      <c r="Y76" s="1"/>
      <c r="Z76" s="1"/>
      <c r="AA76" s="1"/>
      <c r="AB76" s="1"/>
      <c r="AC76" s="1"/>
      <c r="AD76" s="1"/>
      <c r="AE76" s="1"/>
      <c r="AF76" s="1"/>
      <c r="AG76" s="1"/>
      <c r="AH76" s="1"/>
      <c r="AI76" s="1"/>
      <c r="AJ76" s="72"/>
      <c r="AK76" s="72"/>
      <c r="AO76" s="136"/>
      <c r="AP76" s="136"/>
      <c r="AQ76" s="136"/>
      <c r="BX76" s="36"/>
      <c r="BY76" s="36"/>
      <c r="BZ76" s="36"/>
      <c r="CA76" s="36"/>
    </row>
    <row r="77" spans="1:81" ht="15" customHeight="1">
      <c r="C77" s="142"/>
      <c r="D77" s="142" t="s">
        <v>184</v>
      </c>
      <c r="E77" s="192">
        <f>'Form 2C - Design'!F115</f>
        <v>0</v>
      </c>
      <c r="F77" s="192"/>
      <c r="G77" s="192"/>
      <c r="H77" s="192"/>
      <c r="M77" s="142" t="s">
        <v>185</v>
      </c>
      <c r="N77" s="157">
        <f>'Form 2C - Design'!P115</f>
        <v>0</v>
      </c>
      <c r="O77" s="157"/>
      <c r="P77" s="157"/>
      <c r="Q77" s="157"/>
      <c r="U77" s="41"/>
      <c r="X77" s="142" t="s">
        <v>354</v>
      </c>
      <c r="Y77" s="148"/>
      <c r="Z77" s="148"/>
      <c r="AA77" s="148"/>
      <c r="AB77" s="148"/>
      <c r="AC77" s="1"/>
      <c r="AG77" s="142" t="s">
        <v>355</v>
      </c>
      <c r="AH77" s="148"/>
      <c r="AI77" s="148"/>
      <c r="AJ77" s="148"/>
      <c r="AK77" s="148"/>
      <c r="AO77" s="136"/>
      <c r="AP77" s="136"/>
      <c r="AQ77" s="136"/>
      <c r="BX77"/>
      <c r="BY77"/>
      <c r="BZ77"/>
      <c r="CA77"/>
      <c r="CB77" s="42"/>
      <c r="CC77" s="42"/>
    </row>
    <row r="78" spans="1:81" ht="15" customHeight="1">
      <c r="C78" s="142"/>
      <c r="D78" s="142" t="s">
        <v>190</v>
      </c>
      <c r="E78" s="195">
        <f>'Form 2C - Design'!F116</f>
        <v>0</v>
      </c>
      <c r="F78" s="195"/>
      <c r="G78" s="195"/>
      <c r="H78" s="6" t="s">
        <v>179</v>
      </c>
      <c r="U78" s="41"/>
      <c r="X78" s="142" t="s">
        <v>356</v>
      </c>
      <c r="Y78" s="149"/>
      <c r="Z78" s="149"/>
      <c r="AA78" s="149"/>
      <c r="AB78" s="39" t="s">
        <v>179</v>
      </c>
      <c r="AM78" s="124">
        <f>IF(ISBLANK(Y78),1,2)</f>
        <v>1</v>
      </c>
      <c r="AO78" s="136"/>
      <c r="AP78" s="136"/>
      <c r="AQ78" s="136"/>
      <c r="BX78"/>
      <c r="BY78"/>
      <c r="BZ78"/>
      <c r="CA78"/>
      <c r="CB78" s="42"/>
      <c r="CC78" s="42"/>
    </row>
    <row r="79" spans="1:81" ht="15" customHeight="1">
      <c r="C79" s="142"/>
      <c r="D79" s="142" t="s">
        <v>192</v>
      </c>
      <c r="E79" s="195">
        <f>'Form 2C - Design'!F117</f>
        <v>0</v>
      </c>
      <c r="F79" s="195"/>
      <c r="G79" s="195"/>
      <c r="H79" s="6" t="s">
        <v>179</v>
      </c>
      <c r="L79" s="142" t="s">
        <v>186</v>
      </c>
      <c r="M79" s="206">
        <f>'Form 2C - Design'!P117</f>
        <v>0</v>
      </c>
      <c r="N79" s="206"/>
      <c r="O79" s="206"/>
      <c r="P79" s="39" t="s">
        <v>179</v>
      </c>
      <c r="U79" s="41"/>
      <c r="X79" s="142" t="s">
        <v>357</v>
      </c>
      <c r="Y79" s="149"/>
      <c r="Z79" s="149"/>
      <c r="AA79" s="149"/>
      <c r="AB79" s="39" t="s">
        <v>179</v>
      </c>
      <c r="AG79" s="142" t="s">
        <v>233</v>
      </c>
      <c r="AH79" s="153"/>
      <c r="AI79" s="153"/>
      <c r="AJ79" s="153"/>
      <c r="AK79" s="39" t="s">
        <v>179</v>
      </c>
      <c r="AM79" s="124">
        <f>IF(AND(ISBLANK(Y79),ISBLANK(AH79)),1,2)</f>
        <v>1</v>
      </c>
      <c r="AO79" s="136"/>
      <c r="AP79" s="136"/>
      <c r="AQ79" s="136"/>
      <c r="BX79"/>
      <c r="BY79"/>
      <c r="BZ79"/>
      <c r="CA79"/>
    </row>
    <row r="80" spans="1:81" ht="15" customHeight="1">
      <c r="C80" s="142"/>
      <c r="D80" s="142" t="s">
        <v>358</v>
      </c>
      <c r="E80" s="195">
        <f>'Form 2C - Design'!F118</f>
        <v>0</v>
      </c>
      <c r="F80" s="195"/>
      <c r="G80" s="195"/>
      <c r="H80" s="6" t="s">
        <v>179</v>
      </c>
      <c r="L80" s="142" t="s">
        <v>359</v>
      </c>
      <c r="M80" s="195">
        <f>'Form 2C - Design'!P118</f>
        <v>0</v>
      </c>
      <c r="N80" s="195"/>
      <c r="O80" s="195"/>
      <c r="P80" s="39" t="s">
        <v>179</v>
      </c>
      <c r="U80" s="41"/>
      <c r="X80" s="142" t="s">
        <v>360</v>
      </c>
      <c r="Y80" s="149"/>
      <c r="Z80" s="149"/>
      <c r="AA80" s="149"/>
      <c r="AB80" s="39" t="s">
        <v>179</v>
      </c>
      <c r="AG80" s="142" t="s">
        <v>235</v>
      </c>
      <c r="AH80" s="149"/>
      <c r="AI80" s="149"/>
      <c r="AJ80" s="149"/>
      <c r="AK80" s="39" t="s">
        <v>179</v>
      </c>
      <c r="AO80" s="136"/>
      <c r="AP80" s="136"/>
      <c r="AQ80" s="136"/>
      <c r="BX80"/>
      <c r="BY80"/>
      <c r="BZ80"/>
      <c r="CA80"/>
    </row>
    <row r="81" spans="2:79" ht="4.9000000000000004" customHeight="1">
      <c r="C81" s="142"/>
      <c r="D81" s="142"/>
      <c r="E81" s="142"/>
      <c r="F81" s="142"/>
      <c r="G81" s="142"/>
      <c r="H81" s="9"/>
      <c r="I81" s="6"/>
      <c r="M81" s="142"/>
      <c r="N81" s="10"/>
      <c r="O81" s="10"/>
      <c r="P81" s="10"/>
      <c r="U81" s="41"/>
      <c r="Z81" s="142"/>
      <c r="AA81" s="133"/>
      <c r="AB81" s="133"/>
      <c r="AC81" s="133"/>
      <c r="AH81" s="142"/>
      <c r="AI81" s="43"/>
      <c r="AJ81" s="43"/>
      <c r="AK81" s="43"/>
      <c r="AO81" s="136"/>
      <c r="AP81" s="136"/>
      <c r="AQ81" s="136"/>
      <c r="BX81"/>
      <c r="BY81"/>
      <c r="BZ81"/>
      <c r="CA81"/>
    </row>
    <row r="82" spans="2:79" ht="15" customHeight="1">
      <c r="C82" s="142"/>
      <c r="D82" s="142" t="s">
        <v>361</v>
      </c>
      <c r="E82" s="22">
        <f>'Form 2C - Design'!AF118</f>
        <v>0</v>
      </c>
      <c r="F82" s="39" t="s">
        <v>83</v>
      </c>
      <c r="H82" s="22">
        <f>'Form 2C - Design'!AI118</f>
        <v>0</v>
      </c>
      <c r="I82" s="39" t="s">
        <v>84</v>
      </c>
      <c r="U82" s="41"/>
      <c r="X82" s="142" t="s">
        <v>362</v>
      </c>
      <c r="Y82" s="23"/>
      <c r="Z82" s="39" t="s">
        <v>83</v>
      </c>
      <c r="AB82" s="23"/>
      <c r="AC82" s="39" t="s">
        <v>84</v>
      </c>
      <c r="AM82" s="124">
        <f>IF(AND(ISBLANK(Y82),ISBLANK(AB82)),1,2)</f>
        <v>1</v>
      </c>
      <c r="AO82" s="136"/>
      <c r="AP82" s="136"/>
      <c r="AQ82" s="136"/>
      <c r="BX82"/>
      <c r="BY82"/>
      <c r="BZ82"/>
      <c r="CA82"/>
    </row>
    <row r="83" spans="2:79" ht="4.9000000000000004" customHeight="1">
      <c r="B83" s="142"/>
      <c r="C83" s="142"/>
      <c r="D83" s="142"/>
      <c r="E83" s="142"/>
      <c r="F83" s="142"/>
      <c r="G83" s="142"/>
      <c r="U83" s="41"/>
      <c r="Z83" s="142"/>
      <c r="AM83" s="136"/>
      <c r="AO83" s="136"/>
      <c r="AP83" s="136"/>
      <c r="AQ83" s="136"/>
      <c r="BX83" s="71"/>
      <c r="BY83" s="71"/>
      <c r="BZ83" s="71"/>
      <c r="CA83" s="71"/>
    </row>
    <row r="84" spans="2:79" ht="15" customHeight="1">
      <c r="E84" s="12" t="s">
        <v>1</v>
      </c>
      <c r="H84" s="135"/>
      <c r="J84" s="135" t="s">
        <v>236</v>
      </c>
      <c r="K84" s="135"/>
      <c r="L84" s="135"/>
      <c r="N84" s="135" t="s">
        <v>237</v>
      </c>
      <c r="O84" s="135"/>
      <c r="R84" s="135" t="s">
        <v>219</v>
      </c>
      <c r="S84" s="135"/>
      <c r="U84" s="41"/>
      <c r="W84" s="12" t="s">
        <v>1</v>
      </c>
      <c r="X84" s="135"/>
      <c r="Y84" s="135"/>
      <c r="Z84" s="135"/>
      <c r="AB84" s="135" t="s">
        <v>236</v>
      </c>
      <c r="AC84" s="135"/>
      <c r="AD84" s="135"/>
      <c r="AF84" s="135" t="s">
        <v>237</v>
      </c>
      <c r="AG84" s="135"/>
      <c r="AJ84" s="135" t="s">
        <v>219</v>
      </c>
      <c r="AK84" s="135"/>
      <c r="AM84" s="136"/>
      <c r="AO84" s="136"/>
      <c r="AP84" s="136"/>
      <c r="AQ84" s="136"/>
      <c r="BX84"/>
      <c r="BY84"/>
      <c r="BZ84"/>
      <c r="CA84"/>
    </row>
    <row r="85" spans="2:79" ht="15" customHeight="1">
      <c r="C85" s="142"/>
      <c r="D85" s="142" t="s">
        <v>238</v>
      </c>
      <c r="E85" s="157">
        <f>'Form 2C - Design'!F121</f>
        <v>0</v>
      </c>
      <c r="F85" s="157"/>
      <c r="G85" s="157"/>
      <c r="I85" s="206">
        <f>'Form 2C - Design'!K121</f>
        <v>0</v>
      </c>
      <c r="J85" s="206"/>
      <c r="K85" s="206"/>
      <c r="L85" s="39" t="s">
        <v>191</v>
      </c>
      <c r="M85" s="206">
        <f>'Form 2C - Design'!P121</f>
        <v>0</v>
      </c>
      <c r="N85" s="206"/>
      <c r="O85" s="206"/>
      <c r="P85" s="39" t="s">
        <v>191</v>
      </c>
      <c r="Q85" s="206">
        <f>'Form 2C - Design'!U121</f>
        <v>0</v>
      </c>
      <c r="R85" s="206"/>
      <c r="S85" s="206"/>
      <c r="T85" s="39" t="s">
        <v>179</v>
      </c>
      <c r="U85" s="41"/>
      <c r="W85" s="148"/>
      <c r="X85" s="148"/>
      <c r="Y85" s="148"/>
      <c r="AA85" s="153"/>
      <c r="AB85" s="153"/>
      <c r="AC85" s="153"/>
      <c r="AD85" s="39" t="s">
        <v>191</v>
      </c>
      <c r="AE85" s="153"/>
      <c r="AF85" s="153"/>
      <c r="AG85" s="153"/>
      <c r="AH85" s="39" t="s">
        <v>191</v>
      </c>
      <c r="AI85" s="153"/>
      <c r="AJ85" s="153"/>
      <c r="AK85" s="153"/>
      <c r="AL85" s="39" t="s">
        <v>179</v>
      </c>
      <c r="AM85" s="124">
        <f>IF(ISBLANK(W85),1,2)</f>
        <v>1</v>
      </c>
      <c r="AO85" s="136"/>
      <c r="AP85" s="136"/>
      <c r="AQ85" s="136"/>
      <c r="BX85" s="42"/>
      <c r="BY85" s="42"/>
      <c r="BZ85" s="42"/>
      <c r="CA85" s="42"/>
    </row>
    <row r="86" spans="2:79" ht="15" customHeight="1">
      <c r="C86" s="142"/>
      <c r="D86" s="142" t="s">
        <v>239</v>
      </c>
      <c r="E86" s="218">
        <f>'Form 2C - Design'!F123</f>
        <v>0</v>
      </c>
      <c r="F86" s="218"/>
      <c r="G86" s="218"/>
      <c r="I86" s="195">
        <f>'Form 2C - Design'!K123</f>
        <v>0</v>
      </c>
      <c r="J86" s="195"/>
      <c r="K86" s="195"/>
      <c r="L86" s="39" t="str">
        <f>'Form 2C - Design'!N123</f>
        <v>in</v>
      </c>
      <c r="M86" s="195">
        <f>'Form 2C - Design'!P123</f>
        <v>0</v>
      </c>
      <c r="N86" s="195"/>
      <c r="O86" s="195"/>
      <c r="P86" s="39" t="s">
        <v>191</v>
      </c>
      <c r="Q86" s="195">
        <f>'Form 2C - Design'!U123</f>
        <v>0</v>
      </c>
      <c r="R86" s="195"/>
      <c r="S86" s="195"/>
      <c r="T86" s="39" t="s">
        <v>179</v>
      </c>
      <c r="U86" s="41"/>
      <c r="W86" s="171"/>
      <c r="X86" s="171"/>
      <c r="Y86" s="171"/>
      <c r="AA86" s="149"/>
      <c r="AB86" s="149"/>
      <c r="AC86" s="149"/>
      <c r="AD86" s="39" t="str">
        <f>IF(W86="V-notch","deg","in")</f>
        <v>in</v>
      </c>
      <c r="AE86" s="149"/>
      <c r="AF86" s="149"/>
      <c r="AG86" s="149"/>
      <c r="AH86" s="39" t="s">
        <v>191</v>
      </c>
      <c r="AI86" s="149"/>
      <c r="AJ86" s="149"/>
      <c r="AK86" s="149"/>
      <c r="AL86" s="39" t="s">
        <v>179</v>
      </c>
      <c r="AM86" s="124">
        <f>IF(ISBLANK(W86),1,2)</f>
        <v>1</v>
      </c>
      <c r="AO86" s="136"/>
      <c r="AP86" s="136"/>
      <c r="AQ86" s="136"/>
      <c r="BX86" s="42"/>
      <c r="BY86" s="42"/>
      <c r="BZ86" s="42"/>
      <c r="CA86" s="42"/>
    </row>
    <row r="87" spans="2:79" ht="4.9000000000000004" customHeight="1">
      <c r="C87" s="142"/>
      <c r="D87" s="142"/>
      <c r="E87" s="142"/>
      <c r="F87" s="142"/>
      <c r="G87" s="142"/>
      <c r="H87" s="6"/>
      <c r="J87" s="10"/>
      <c r="K87" s="10"/>
      <c r="L87" s="10"/>
      <c r="N87" s="10"/>
      <c r="O87" s="10"/>
      <c r="P87" s="10"/>
      <c r="R87" s="10"/>
      <c r="S87" s="10"/>
      <c r="T87" s="10"/>
      <c r="U87" s="41"/>
      <c r="AA87" s="43"/>
      <c r="AB87" s="43"/>
      <c r="AC87" s="43"/>
      <c r="AE87" s="43"/>
      <c r="AF87" s="43"/>
      <c r="AG87" s="43"/>
      <c r="AI87" s="43"/>
      <c r="AJ87" s="43"/>
      <c r="AK87" s="43"/>
      <c r="AM87" s="136"/>
      <c r="AO87" s="136"/>
      <c r="AP87" s="136"/>
      <c r="AQ87" s="136"/>
      <c r="AS87" s="35"/>
      <c r="BW87"/>
      <c r="BX87" s="36"/>
      <c r="BY87" s="36"/>
      <c r="BZ87" s="36"/>
      <c r="CA87" s="36"/>
    </row>
    <row r="88" spans="2:79" ht="15" customHeight="1">
      <c r="D88" s="142" t="s">
        <v>240</v>
      </c>
      <c r="E88" s="22">
        <f>'Form 2C - Design'!AF123</f>
        <v>0</v>
      </c>
      <c r="F88" s="39" t="s">
        <v>83</v>
      </c>
      <c r="H88" s="22">
        <f>'Form 2C - Design'!AI123</f>
        <v>0</v>
      </c>
      <c r="I88" s="39" t="s">
        <v>84</v>
      </c>
      <c r="U88" s="41"/>
      <c r="X88" s="142" t="s">
        <v>363</v>
      </c>
      <c r="Y88" s="23"/>
      <c r="Z88" s="39" t="s">
        <v>83</v>
      </c>
      <c r="AB88" s="23"/>
      <c r="AC88" s="39" t="s">
        <v>84</v>
      </c>
      <c r="AM88" s="124">
        <f>IF(AND(ISBLANK(Y88),ISBLANK(AB88)),1,2)</f>
        <v>1</v>
      </c>
      <c r="AO88" s="136"/>
      <c r="AP88" s="136"/>
      <c r="AQ88" s="136"/>
      <c r="BW88"/>
      <c r="BX88" s="36"/>
      <c r="BY88" s="36"/>
      <c r="BZ88" s="36"/>
      <c r="CA88" s="36"/>
    </row>
    <row r="89" spans="2:79" ht="4.9000000000000004" customHeight="1">
      <c r="D89" s="142"/>
      <c r="E89" s="142"/>
      <c r="F89" s="142"/>
      <c r="G89" s="142"/>
      <c r="U89" s="41"/>
      <c r="W89" s="142"/>
      <c r="X89" s="142"/>
      <c r="Y89" s="142"/>
      <c r="AM89" s="136"/>
      <c r="AO89" s="136"/>
      <c r="AP89" s="136"/>
      <c r="AQ89" s="136"/>
      <c r="BW89" s="42"/>
      <c r="BX89" s="36"/>
      <c r="BY89" s="36"/>
      <c r="BZ89" s="36"/>
      <c r="CA89" s="36"/>
    </row>
    <row r="90" spans="2:79" ht="15" customHeight="1">
      <c r="B90" s="194" t="str">
        <f>'Form 2C - Design'!C124</f>
        <v xml:space="preserve">Select: </v>
      </c>
      <c r="C90" s="194"/>
      <c r="D90" s="194"/>
      <c r="E90" s="192">
        <f>'Form 2C - Design'!F124</f>
        <v>0</v>
      </c>
      <c r="F90" s="192"/>
      <c r="G90" s="192"/>
      <c r="I90" s="206">
        <f>'Form 2C - Design'!K124</f>
        <v>0</v>
      </c>
      <c r="J90" s="206"/>
      <c r="K90" s="206"/>
      <c r="L90" s="39" t="str">
        <f>'Form 2C - Design'!N124</f>
        <v>in</v>
      </c>
      <c r="M90" s="206">
        <f>'Form 2C - Design'!P124</f>
        <v>0</v>
      </c>
      <c r="N90" s="206"/>
      <c r="O90" s="206"/>
      <c r="P90" s="39" t="s">
        <v>191</v>
      </c>
      <c r="Q90" s="206">
        <f>'Form 2C - Design'!U124</f>
        <v>0</v>
      </c>
      <c r="R90" s="206"/>
      <c r="S90" s="206"/>
      <c r="T90" s="39" t="s">
        <v>179</v>
      </c>
      <c r="U90" s="41"/>
      <c r="W90" s="148"/>
      <c r="X90" s="148"/>
      <c r="Y90" s="148"/>
      <c r="AA90" s="153"/>
      <c r="AB90" s="153"/>
      <c r="AC90" s="153"/>
      <c r="AD90" s="39" t="str">
        <f>IF(W90="V-notch","deg","in")</f>
        <v>in</v>
      </c>
      <c r="AE90" s="153"/>
      <c r="AF90" s="153"/>
      <c r="AG90" s="153"/>
      <c r="AH90" s="39" t="s">
        <v>191</v>
      </c>
      <c r="AI90" s="153"/>
      <c r="AJ90" s="153"/>
      <c r="AK90" s="153"/>
      <c r="AL90" s="39" t="s">
        <v>179</v>
      </c>
      <c r="AM90" s="124">
        <f t="shared" ref="AM90:AM96" si="0">IF(ISBLANK(W90),1,2)</f>
        <v>1</v>
      </c>
      <c r="AO90" s="136"/>
      <c r="AP90" s="136"/>
      <c r="AQ90" s="136"/>
      <c r="BW90" s="42"/>
      <c r="BX90" s="36"/>
      <c r="BY90" s="36"/>
      <c r="BZ90" s="36"/>
      <c r="CA90" s="36"/>
    </row>
    <row r="91" spans="2:79" ht="15" customHeight="1">
      <c r="B91" s="194" t="str">
        <f>'Form 2C - Design'!C125</f>
        <v xml:space="preserve">Select: </v>
      </c>
      <c r="C91" s="194"/>
      <c r="D91" s="194"/>
      <c r="E91" s="205">
        <f>'Form 2C - Design'!F125</f>
        <v>0</v>
      </c>
      <c r="F91" s="205"/>
      <c r="G91" s="205"/>
      <c r="I91" s="195">
        <f>'Form 2C - Design'!K125</f>
        <v>0</v>
      </c>
      <c r="J91" s="195"/>
      <c r="K91" s="195"/>
      <c r="L91" s="39" t="str">
        <f>'Form 2C - Design'!N125</f>
        <v>in</v>
      </c>
      <c r="M91" s="195">
        <f>'Form 2C - Design'!P125</f>
        <v>0</v>
      </c>
      <c r="N91" s="195"/>
      <c r="O91" s="195"/>
      <c r="P91" s="39" t="s">
        <v>191</v>
      </c>
      <c r="Q91" s="195">
        <f>'Form 2C - Design'!U125</f>
        <v>0</v>
      </c>
      <c r="R91" s="195"/>
      <c r="S91" s="195"/>
      <c r="T91" s="39" t="s">
        <v>179</v>
      </c>
      <c r="U91" s="41"/>
      <c r="W91" s="148"/>
      <c r="X91" s="148"/>
      <c r="Y91" s="148"/>
      <c r="AA91" s="149"/>
      <c r="AB91" s="149"/>
      <c r="AC91" s="149"/>
      <c r="AD91" s="39" t="str">
        <f t="shared" ref="AD91:AD96" si="1">IF(W91="V-notch","deg","in")</f>
        <v>in</v>
      </c>
      <c r="AE91" s="149"/>
      <c r="AF91" s="149"/>
      <c r="AG91" s="149"/>
      <c r="AH91" s="39" t="s">
        <v>191</v>
      </c>
      <c r="AI91" s="149"/>
      <c r="AJ91" s="149"/>
      <c r="AK91" s="149"/>
      <c r="AL91" s="39" t="s">
        <v>179</v>
      </c>
      <c r="AM91" s="124">
        <f t="shared" si="0"/>
        <v>1</v>
      </c>
      <c r="AO91" s="136"/>
      <c r="AP91" s="136"/>
      <c r="AQ91" s="136"/>
      <c r="BX91" s="36"/>
      <c r="BY91" s="36"/>
      <c r="BZ91" s="36"/>
      <c r="CA91" s="36"/>
    </row>
    <row r="92" spans="2:79" ht="15" customHeight="1">
      <c r="B92" s="194" t="str">
        <f>'Form 2C - Design'!C126</f>
        <v xml:space="preserve">Select: </v>
      </c>
      <c r="C92" s="194"/>
      <c r="D92" s="194"/>
      <c r="E92" s="205">
        <f>'Form 2C - Design'!F126</f>
        <v>0</v>
      </c>
      <c r="F92" s="205"/>
      <c r="G92" s="205"/>
      <c r="I92" s="195">
        <f>'Form 2C - Design'!K126</f>
        <v>0</v>
      </c>
      <c r="J92" s="195"/>
      <c r="K92" s="195"/>
      <c r="L92" s="39" t="str">
        <f>'Form 2C - Design'!N126</f>
        <v>in</v>
      </c>
      <c r="M92" s="195">
        <f>'Form 2C - Design'!P126</f>
        <v>0</v>
      </c>
      <c r="N92" s="195"/>
      <c r="O92" s="195"/>
      <c r="P92" s="39" t="s">
        <v>191</v>
      </c>
      <c r="Q92" s="195">
        <f>'Form 2C - Design'!U126</f>
        <v>0</v>
      </c>
      <c r="R92" s="195"/>
      <c r="S92" s="195"/>
      <c r="T92" s="39" t="s">
        <v>179</v>
      </c>
      <c r="U92" s="41"/>
      <c r="W92" s="148"/>
      <c r="X92" s="148"/>
      <c r="Y92" s="148"/>
      <c r="AA92" s="149"/>
      <c r="AB92" s="149"/>
      <c r="AC92" s="149"/>
      <c r="AD92" s="39" t="str">
        <f t="shared" si="1"/>
        <v>in</v>
      </c>
      <c r="AE92" s="149"/>
      <c r="AF92" s="149"/>
      <c r="AG92" s="149"/>
      <c r="AH92" s="39" t="s">
        <v>191</v>
      </c>
      <c r="AI92" s="149"/>
      <c r="AJ92" s="149"/>
      <c r="AK92" s="149"/>
      <c r="AL92" s="39" t="s">
        <v>179</v>
      </c>
      <c r="AM92" s="124">
        <f t="shared" si="0"/>
        <v>1</v>
      </c>
      <c r="AO92" s="136"/>
      <c r="AP92" s="136"/>
      <c r="AQ92" s="136"/>
      <c r="BX92" s="36"/>
      <c r="BY92" s="36"/>
      <c r="BZ92" s="36"/>
      <c r="CA92" s="36"/>
    </row>
    <row r="93" spans="2:79" ht="15" customHeight="1">
      <c r="B93" s="194" t="str">
        <f>'Form 2C - Design'!C127</f>
        <v xml:space="preserve">Select: </v>
      </c>
      <c r="C93" s="194"/>
      <c r="D93" s="194"/>
      <c r="E93" s="205">
        <f>'Form 2C - Design'!F127</f>
        <v>0</v>
      </c>
      <c r="F93" s="205"/>
      <c r="G93" s="205"/>
      <c r="I93" s="195">
        <f>'Form 2C - Design'!K127</f>
        <v>0</v>
      </c>
      <c r="J93" s="195"/>
      <c r="K93" s="195"/>
      <c r="L93" s="39" t="str">
        <f>'Form 2C - Design'!N127</f>
        <v>in</v>
      </c>
      <c r="M93" s="195">
        <f>'Form 2C - Design'!P127</f>
        <v>0</v>
      </c>
      <c r="N93" s="195"/>
      <c r="O93" s="195"/>
      <c r="P93" s="39" t="s">
        <v>191</v>
      </c>
      <c r="Q93" s="195">
        <f>'Form 2C - Design'!U127</f>
        <v>0</v>
      </c>
      <c r="R93" s="195"/>
      <c r="S93" s="195"/>
      <c r="T93" s="39" t="s">
        <v>179</v>
      </c>
      <c r="U93" s="41"/>
      <c r="W93" s="148"/>
      <c r="X93" s="148"/>
      <c r="Y93" s="148"/>
      <c r="AA93" s="149"/>
      <c r="AB93" s="149"/>
      <c r="AC93" s="149"/>
      <c r="AD93" s="39" t="str">
        <f t="shared" si="1"/>
        <v>in</v>
      </c>
      <c r="AE93" s="149"/>
      <c r="AF93" s="149"/>
      <c r="AG93" s="149"/>
      <c r="AH93" s="39" t="s">
        <v>191</v>
      </c>
      <c r="AI93" s="149"/>
      <c r="AJ93" s="149"/>
      <c r="AK93" s="149"/>
      <c r="AL93" s="39" t="s">
        <v>179</v>
      </c>
      <c r="AM93" s="124">
        <f t="shared" si="0"/>
        <v>1</v>
      </c>
      <c r="AO93" s="136"/>
      <c r="AP93" s="136"/>
      <c r="AQ93" s="136"/>
      <c r="BX93" s="36"/>
      <c r="BY93" s="36"/>
      <c r="BZ93" s="36"/>
      <c r="CA93" s="36"/>
    </row>
    <row r="94" spans="2:79" ht="15" customHeight="1">
      <c r="B94" s="194" t="str">
        <f>'Form 2C - Design'!C128</f>
        <v xml:space="preserve">Select: </v>
      </c>
      <c r="C94" s="194"/>
      <c r="D94" s="194"/>
      <c r="E94" s="205">
        <f>'Form 2C - Design'!F128</f>
        <v>0</v>
      </c>
      <c r="F94" s="205"/>
      <c r="G94" s="205"/>
      <c r="I94" s="195">
        <f>'Form 2C - Design'!K128</f>
        <v>0</v>
      </c>
      <c r="J94" s="195"/>
      <c r="K94" s="195"/>
      <c r="L94" s="39" t="str">
        <f>'Form 2C - Design'!N128</f>
        <v>in</v>
      </c>
      <c r="M94" s="195">
        <f>'Form 2C - Design'!P128</f>
        <v>0</v>
      </c>
      <c r="N94" s="195"/>
      <c r="O94" s="195"/>
      <c r="P94" s="39" t="s">
        <v>191</v>
      </c>
      <c r="Q94" s="195">
        <f>'Form 2C - Design'!U128</f>
        <v>0</v>
      </c>
      <c r="R94" s="195"/>
      <c r="S94" s="195"/>
      <c r="T94" s="39" t="s">
        <v>179</v>
      </c>
      <c r="U94" s="41"/>
      <c r="W94" s="148"/>
      <c r="X94" s="148"/>
      <c r="Y94" s="148"/>
      <c r="AA94" s="149"/>
      <c r="AB94" s="149"/>
      <c r="AC94" s="149"/>
      <c r="AD94" s="39" t="str">
        <f t="shared" si="1"/>
        <v>in</v>
      </c>
      <c r="AE94" s="149"/>
      <c r="AF94" s="149"/>
      <c r="AG94" s="149"/>
      <c r="AH94" s="39" t="s">
        <v>179</v>
      </c>
      <c r="AI94" s="149"/>
      <c r="AJ94" s="149"/>
      <c r="AK94" s="149"/>
      <c r="AL94" s="39" t="s">
        <v>179</v>
      </c>
      <c r="AM94" s="124">
        <f t="shared" si="0"/>
        <v>1</v>
      </c>
      <c r="AO94" s="136"/>
      <c r="AP94" s="136"/>
      <c r="AQ94" s="136"/>
      <c r="BX94" s="36"/>
      <c r="BY94" s="36"/>
      <c r="BZ94" s="36"/>
      <c r="CA94" s="36"/>
    </row>
    <row r="95" spans="2:79" ht="15" customHeight="1">
      <c r="B95" s="194" t="str">
        <f>'Form 2C - Design'!C129</f>
        <v xml:space="preserve">Select: </v>
      </c>
      <c r="C95" s="194"/>
      <c r="D95" s="194"/>
      <c r="E95" s="205">
        <f>'Form 2C - Design'!F129</f>
        <v>0</v>
      </c>
      <c r="F95" s="205"/>
      <c r="G95" s="205"/>
      <c r="I95" s="195">
        <f>'Form 2C - Design'!K129</f>
        <v>0</v>
      </c>
      <c r="J95" s="195"/>
      <c r="K95" s="195"/>
      <c r="L95" s="39" t="str">
        <f>'Form 2C - Design'!N129</f>
        <v>in</v>
      </c>
      <c r="M95" s="195">
        <f>'Form 2C - Design'!P129</f>
        <v>0</v>
      </c>
      <c r="N95" s="195"/>
      <c r="O95" s="195"/>
      <c r="P95" s="39" t="s">
        <v>191</v>
      </c>
      <c r="Q95" s="195">
        <f>'Form 2C - Design'!U129</f>
        <v>0</v>
      </c>
      <c r="R95" s="195"/>
      <c r="S95" s="195"/>
      <c r="T95" s="39" t="s">
        <v>179</v>
      </c>
      <c r="U95" s="41"/>
      <c r="W95" s="148"/>
      <c r="X95" s="148"/>
      <c r="Y95" s="148"/>
      <c r="AA95" s="149"/>
      <c r="AB95" s="149"/>
      <c r="AC95" s="149"/>
      <c r="AD95" s="39" t="str">
        <f t="shared" si="1"/>
        <v>in</v>
      </c>
      <c r="AE95" s="149"/>
      <c r="AF95" s="149"/>
      <c r="AG95" s="149"/>
      <c r="AH95" s="39" t="s">
        <v>179</v>
      </c>
      <c r="AI95" s="149"/>
      <c r="AJ95" s="149"/>
      <c r="AK95" s="149"/>
      <c r="AL95" s="39" t="s">
        <v>179</v>
      </c>
      <c r="AM95" s="124">
        <f t="shared" si="0"/>
        <v>1</v>
      </c>
      <c r="AO95" s="136"/>
      <c r="AP95" s="136"/>
      <c r="AQ95" s="136"/>
      <c r="AS95" s="35"/>
      <c r="BW95" s="36"/>
      <c r="BX95" s="36"/>
      <c r="BY95" s="36"/>
      <c r="BZ95" s="36"/>
      <c r="CA95" s="36"/>
    </row>
    <row r="96" spans="2:79" ht="15" customHeight="1">
      <c r="B96" s="194" t="str">
        <f>'Form 2C - Design'!C130</f>
        <v xml:space="preserve">Select: </v>
      </c>
      <c r="C96" s="194"/>
      <c r="D96" s="194"/>
      <c r="E96" s="205">
        <f>'Form 2C - Design'!F130</f>
        <v>0</v>
      </c>
      <c r="F96" s="205"/>
      <c r="G96" s="205"/>
      <c r="I96" s="195">
        <f>'Form 2C - Design'!K130</f>
        <v>0</v>
      </c>
      <c r="J96" s="195"/>
      <c r="K96" s="195"/>
      <c r="L96" s="39" t="str">
        <f>'Form 2C - Design'!N130</f>
        <v>in</v>
      </c>
      <c r="M96" s="195">
        <f>'Form 2C - Design'!P130</f>
        <v>0</v>
      </c>
      <c r="N96" s="195"/>
      <c r="O96" s="195"/>
      <c r="P96" s="39" t="s">
        <v>191</v>
      </c>
      <c r="Q96" s="195">
        <f>'Form 2C - Design'!U130</f>
        <v>0</v>
      </c>
      <c r="R96" s="195"/>
      <c r="S96" s="195"/>
      <c r="T96" s="39" t="s">
        <v>179</v>
      </c>
      <c r="U96" s="41"/>
      <c r="W96" s="148"/>
      <c r="X96" s="148"/>
      <c r="Y96" s="148"/>
      <c r="AA96" s="149"/>
      <c r="AB96" s="149"/>
      <c r="AC96" s="149"/>
      <c r="AD96" s="39" t="str">
        <f t="shared" si="1"/>
        <v>in</v>
      </c>
      <c r="AE96" s="149"/>
      <c r="AF96" s="149"/>
      <c r="AG96" s="149"/>
      <c r="AH96" s="39" t="s">
        <v>179</v>
      </c>
      <c r="AI96" s="149"/>
      <c r="AJ96" s="149"/>
      <c r="AK96" s="149"/>
      <c r="AL96" s="39" t="s">
        <v>179</v>
      </c>
      <c r="AM96" s="124">
        <f t="shared" si="0"/>
        <v>1</v>
      </c>
      <c r="AO96" s="136"/>
      <c r="AP96" s="136"/>
      <c r="AQ96" s="136"/>
      <c r="BW96" s="36"/>
      <c r="BX96" s="36"/>
      <c r="BY96" s="36"/>
      <c r="BZ96" s="36"/>
      <c r="CA96" s="36"/>
    </row>
    <row r="97" spans="1:79" ht="4.9000000000000004" customHeight="1">
      <c r="B97" s="142"/>
      <c r="C97" s="142"/>
      <c r="D97" s="142"/>
      <c r="E97" s="142"/>
      <c r="F97" s="142"/>
      <c r="G97" s="142"/>
      <c r="J97" s="43"/>
      <c r="K97" s="43"/>
      <c r="L97" s="43"/>
      <c r="N97" s="43"/>
      <c r="O97" s="43"/>
      <c r="P97" s="43"/>
      <c r="R97" s="43"/>
      <c r="S97" s="43"/>
      <c r="T97" s="43"/>
      <c r="AA97" s="43"/>
      <c r="AB97" s="43"/>
      <c r="AC97" s="43"/>
      <c r="AE97" s="43"/>
      <c r="AF97" s="43"/>
      <c r="AG97" s="43"/>
      <c r="AI97" s="43"/>
      <c r="AJ97" s="43"/>
      <c r="AK97" s="43"/>
      <c r="AO97" s="136"/>
      <c r="AP97" s="136"/>
      <c r="AQ97" s="136"/>
      <c r="AS97" s="39"/>
      <c r="BX97" s="36"/>
      <c r="BY97" s="36"/>
      <c r="BZ97" s="36"/>
      <c r="CA97" s="36"/>
    </row>
    <row r="98" spans="1:79" ht="15" customHeight="1">
      <c r="A98" s="213" t="s">
        <v>241</v>
      </c>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66"/>
      <c r="AN98" s="66"/>
      <c r="AO98" s="136"/>
      <c r="AP98" s="136" t="s">
        <v>364</v>
      </c>
      <c r="AQ98" s="136" t="s">
        <v>242</v>
      </c>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row>
    <row r="99" spans="1:79" ht="4.9000000000000004"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66"/>
      <c r="AN99" s="66"/>
      <c r="AO99" s="136"/>
      <c r="AP99" s="136"/>
      <c r="AQ99" s="1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row>
    <row r="100" spans="1:79" ht="15" customHeight="1">
      <c r="B100" s="1" t="s">
        <v>325</v>
      </c>
      <c r="C100" s="1"/>
      <c r="D100" s="1"/>
      <c r="E100" s="1"/>
      <c r="F100" s="1"/>
      <c r="G100" s="1"/>
      <c r="I100" s="1"/>
      <c r="J100" s="1"/>
      <c r="K100" s="1"/>
      <c r="L100" s="1"/>
      <c r="M100" s="1"/>
      <c r="N100" s="1"/>
      <c r="O100" s="1"/>
      <c r="P100" s="1"/>
      <c r="Q100" s="1"/>
      <c r="R100" s="1"/>
      <c r="S100" s="1"/>
      <c r="T100" s="1"/>
      <c r="U100" s="41"/>
      <c r="V100" s="1" t="s">
        <v>326</v>
      </c>
      <c r="W100" s="1"/>
      <c r="X100" s="1"/>
      <c r="Y100" s="1"/>
      <c r="Z100" s="1"/>
      <c r="AA100" s="23"/>
      <c r="AB100" s="39" t="s">
        <v>83</v>
      </c>
      <c r="AE100" s="23"/>
      <c r="AF100" s="39" t="s">
        <v>84</v>
      </c>
      <c r="AG100" s="1"/>
      <c r="AH100" s="1"/>
      <c r="AI100" s="72"/>
      <c r="AJ100" s="72"/>
      <c r="AM100" s="89" t="s">
        <v>365</v>
      </c>
      <c r="AN100" s="124">
        <f>SUM(AN102:AN104,AP102:AP104)</f>
        <v>0</v>
      </c>
      <c r="AO100" s="124">
        <f>IF(AND(ISBLANK(AA100),ISBLANK(AE100)),1,2)</f>
        <v>1</v>
      </c>
      <c r="AP100" s="124">
        <f>IF(ISBLANK(AA100),1,2)</f>
        <v>1</v>
      </c>
      <c r="AQ100" s="124">
        <f>IF(ISBLANK(AE100),1,2)</f>
        <v>1</v>
      </c>
      <c r="AS100" s="35"/>
      <c r="BW100" s="36"/>
      <c r="BX100" s="36"/>
      <c r="BY100" s="36"/>
      <c r="BZ100" s="36"/>
      <c r="CA100" s="36"/>
    </row>
    <row r="101" spans="1:79" ht="4.9000000000000004" customHeight="1">
      <c r="B101" s="1"/>
      <c r="C101" s="1"/>
      <c r="D101" s="1"/>
      <c r="E101" s="1"/>
      <c r="F101" s="1"/>
      <c r="G101" s="1"/>
      <c r="I101" s="1"/>
      <c r="J101" s="1"/>
      <c r="K101" s="1"/>
      <c r="L101" s="1"/>
      <c r="M101" s="1"/>
      <c r="N101" s="1"/>
      <c r="O101" s="1"/>
      <c r="P101" s="1"/>
      <c r="Q101" s="1"/>
      <c r="R101" s="1"/>
      <c r="S101" s="1"/>
      <c r="T101" s="1"/>
      <c r="U101" s="41"/>
      <c r="V101" s="1"/>
      <c r="W101" s="1"/>
      <c r="X101" s="1"/>
      <c r="Y101" s="1"/>
      <c r="Z101" s="1"/>
      <c r="AA101" s="1"/>
      <c r="AB101" s="1"/>
      <c r="AC101" s="1"/>
      <c r="AD101" s="1"/>
      <c r="AE101" s="1"/>
      <c r="AF101" s="1"/>
      <c r="AG101" s="1"/>
      <c r="AH101" s="1"/>
      <c r="AI101" s="1"/>
      <c r="AJ101" s="72"/>
      <c r="AM101" s="89"/>
      <c r="AN101" s="136"/>
      <c r="AO101" s="136"/>
      <c r="AP101" s="136"/>
      <c r="AQ101" s="136"/>
      <c r="AS101" s="35"/>
      <c r="BW101" s="36"/>
      <c r="BX101" s="36"/>
      <c r="BY101" s="36"/>
      <c r="BZ101" s="36"/>
      <c r="CA101" s="36"/>
    </row>
    <row r="102" spans="1:79" ht="15" customHeight="1">
      <c r="C102" s="142"/>
      <c r="D102" s="142" t="s">
        <v>354</v>
      </c>
      <c r="E102" s="157">
        <f>'Form 2C - Design'!F134</f>
        <v>0</v>
      </c>
      <c r="F102" s="157"/>
      <c r="G102" s="157"/>
      <c r="H102" s="157"/>
      <c r="N102" s="142" t="s">
        <v>355</v>
      </c>
      <c r="O102" s="157">
        <f>'Form 2C - Design'!O134</f>
        <v>0</v>
      </c>
      <c r="P102" s="157"/>
      <c r="Q102" s="157"/>
      <c r="R102" s="157"/>
      <c r="U102" s="41"/>
      <c r="X102" s="142" t="s">
        <v>354</v>
      </c>
      <c r="Y102" s="148"/>
      <c r="Z102" s="148"/>
      <c r="AA102" s="148"/>
      <c r="AB102" s="148"/>
      <c r="AG102" s="142" t="s">
        <v>355</v>
      </c>
      <c r="AH102" s="148"/>
      <c r="AI102" s="148"/>
      <c r="AJ102" s="148"/>
      <c r="AK102" s="148"/>
      <c r="AM102" s="89" t="s">
        <v>0</v>
      </c>
      <c r="AN102" s="124">
        <f>IF(ISBLANK(Y102),0,1)</f>
        <v>0</v>
      </c>
      <c r="AO102" s="89" t="s">
        <v>1</v>
      </c>
      <c r="AP102" s="124">
        <f>IF(ISBLANK(AH102),0,1)</f>
        <v>0</v>
      </c>
      <c r="AQ102" s="136"/>
      <c r="AS102" s="35"/>
      <c r="BW102" s="36"/>
      <c r="BX102" s="36"/>
      <c r="BY102" s="36"/>
      <c r="BZ102" s="36"/>
      <c r="CA102" s="36"/>
    </row>
    <row r="103" spans="1:79" ht="15" customHeight="1">
      <c r="C103" s="142"/>
      <c r="D103" s="142" t="s">
        <v>357</v>
      </c>
      <c r="E103" s="195">
        <f>'Form 2C - Design'!F135</f>
        <v>0</v>
      </c>
      <c r="F103" s="195"/>
      <c r="G103" s="195"/>
      <c r="H103" s="39" t="s">
        <v>179</v>
      </c>
      <c r="N103" s="142" t="s">
        <v>233</v>
      </c>
      <c r="O103" s="195">
        <f>'Form 2C - Design'!O135</f>
        <v>0</v>
      </c>
      <c r="P103" s="195"/>
      <c r="Q103" s="195"/>
      <c r="R103" s="39" t="s">
        <v>179</v>
      </c>
      <c r="U103" s="41"/>
      <c r="X103" s="142" t="s">
        <v>357</v>
      </c>
      <c r="Y103" s="149"/>
      <c r="Z103" s="149"/>
      <c r="AA103" s="149"/>
      <c r="AB103" s="39" t="s">
        <v>179</v>
      </c>
      <c r="AG103" s="142" t="s">
        <v>233</v>
      </c>
      <c r="AH103" s="149"/>
      <c r="AI103" s="149"/>
      <c r="AJ103" s="149"/>
      <c r="AK103" s="39" t="s">
        <v>179</v>
      </c>
      <c r="AM103" s="89" t="s">
        <v>244</v>
      </c>
      <c r="AN103" s="124">
        <f>IF(ISBLANK(Y103),0,1)</f>
        <v>0</v>
      </c>
      <c r="AO103" s="89" t="s">
        <v>247</v>
      </c>
      <c r="AP103" s="124">
        <f>IF(ISBLANK(AH103),0,1)</f>
        <v>0</v>
      </c>
      <c r="AQ103" s="136"/>
      <c r="AS103" s="35"/>
      <c r="BW103" s="36"/>
      <c r="BX103" s="36"/>
      <c r="BY103" s="36"/>
      <c r="BZ103" s="36"/>
      <c r="CA103" s="36"/>
    </row>
    <row r="104" spans="1:79" ht="15" customHeight="1">
      <c r="C104" s="142"/>
      <c r="D104" s="142" t="s">
        <v>366</v>
      </c>
      <c r="E104" s="195">
        <f>'Form 2C - Design'!W135</f>
        <v>0</v>
      </c>
      <c r="F104" s="195"/>
      <c r="G104" s="195"/>
      <c r="H104" s="39" t="s">
        <v>179</v>
      </c>
      <c r="N104" s="142" t="s">
        <v>246</v>
      </c>
      <c r="O104" s="195">
        <f>'Form 2C - Design'!AF135</f>
        <v>0</v>
      </c>
      <c r="P104" s="195"/>
      <c r="Q104" s="195"/>
      <c r="R104" s="39" t="s">
        <v>179</v>
      </c>
      <c r="U104" s="78"/>
      <c r="X104" s="142" t="s">
        <v>366</v>
      </c>
      <c r="Y104" s="149"/>
      <c r="Z104" s="149"/>
      <c r="AA104" s="149"/>
      <c r="AB104" s="39" t="s">
        <v>179</v>
      </c>
      <c r="AG104" s="142" t="s">
        <v>246</v>
      </c>
      <c r="AH104" s="149"/>
      <c r="AI104" s="149"/>
      <c r="AJ104" s="149"/>
      <c r="AK104" s="39" t="s">
        <v>179</v>
      </c>
      <c r="AM104" s="89" t="s">
        <v>251</v>
      </c>
      <c r="AN104" s="124">
        <f>IF(ISBLANK(Y104),0,1)</f>
        <v>0</v>
      </c>
      <c r="AO104" s="89" t="s">
        <v>252</v>
      </c>
      <c r="AP104" s="124">
        <f>IF(ISBLANK(AH104),0,1)</f>
        <v>0</v>
      </c>
      <c r="AQ104" s="136"/>
      <c r="AS104" s="35"/>
      <c r="BW104" s="36"/>
    </row>
    <row r="105" spans="1:79" ht="4.9000000000000004" customHeight="1">
      <c r="B105" s="142"/>
      <c r="C105" s="142"/>
      <c r="D105" s="142"/>
      <c r="E105" s="142"/>
      <c r="F105" s="142"/>
      <c r="G105" s="142"/>
      <c r="H105" s="43"/>
      <c r="M105" s="142"/>
      <c r="N105" s="43"/>
      <c r="O105" s="43"/>
      <c r="P105" s="43"/>
      <c r="U105" s="142"/>
      <c r="V105" s="142"/>
      <c r="W105" s="43"/>
      <c r="X105" s="43"/>
      <c r="Y105" s="43"/>
      <c r="AD105" s="142"/>
      <c r="AE105" s="43"/>
      <c r="AF105" s="43"/>
      <c r="AG105" s="43"/>
      <c r="AM105" s="89"/>
      <c r="AN105" s="136"/>
      <c r="AO105" s="136"/>
      <c r="AP105" s="136"/>
      <c r="AQ105" s="136"/>
      <c r="AS105" s="39"/>
      <c r="BW105" s="36"/>
    </row>
    <row r="106" spans="1:79" s="3" customFormat="1" ht="15" customHeight="1">
      <c r="A106" s="217" t="s">
        <v>248</v>
      </c>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136"/>
      <c r="AN106" s="136"/>
      <c r="AO106" s="136"/>
      <c r="AP106" s="136"/>
      <c r="AQ106" s="136"/>
      <c r="BW106" s="36"/>
    </row>
    <row r="107" spans="1:79" ht="15" customHeight="1">
      <c r="B107" s="1" t="s">
        <v>325</v>
      </c>
      <c r="C107" s="1"/>
      <c r="D107" s="1"/>
      <c r="E107" s="1"/>
      <c r="F107" s="1"/>
      <c r="H107" s="44" t="s">
        <v>249</v>
      </c>
      <c r="I107" s="220">
        <f>'Form 2C - Design'!O137</f>
        <v>0</v>
      </c>
      <c r="J107" s="220"/>
      <c r="K107" s="220"/>
      <c r="L107" s="220"/>
      <c r="O107" s="75"/>
      <c r="P107" s="75"/>
      <c r="Q107" s="1"/>
      <c r="R107" s="1"/>
      <c r="S107" s="1"/>
      <c r="U107" s="41"/>
      <c r="V107" s="1" t="s">
        <v>326</v>
      </c>
      <c r="W107" s="1"/>
      <c r="X107" s="1"/>
      <c r="Y107" s="45"/>
      <c r="AA107" s="44"/>
      <c r="AC107" s="44" t="s">
        <v>249</v>
      </c>
      <c r="AD107" s="175"/>
      <c r="AE107" s="175"/>
      <c r="AF107" s="175"/>
      <c r="AG107" s="175"/>
      <c r="AH107" s="45"/>
      <c r="AI107" s="45"/>
      <c r="AJ107" s="45"/>
      <c r="AK107" s="45"/>
      <c r="AM107" s="89" t="s">
        <v>254</v>
      </c>
      <c r="AN107" s="124">
        <f>IF(ISBLANK(AD107),0,1)</f>
        <v>0</v>
      </c>
      <c r="AO107" s="136"/>
      <c r="AP107" s="136"/>
      <c r="AQ107" s="136"/>
      <c r="BW107" s="36"/>
    </row>
    <row r="108" spans="1:79" ht="15" customHeight="1">
      <c r="B108" s="1"/>
      <c r="C108" s="1"/>
      <c r="D108" s="1"/>
      <c r="E108" s="1"/>
      <c r="F108" s="1"/>
      <c r="H108" s="142" t="s">
        <v>250</v>
      </c>
      <c r="I108" s="221">
        <f>'Form 2C - Design'!W137</f>
        <v>0</v>
      </c>
      <c r="J108" s="221"/>
      <c r="K108" s="221"/>
      <c r="L108" s="221"/>
      <c r="O108" s="75"/>
      <c r="P108" s="75"/>
      <c r="Q108" s="46"/>
      <c r="U108" s="78"/>
      <c r="AA108" s="142"/>
      <c r="AC108" s="142" t="s">
        <v>250</v>
      </c>
      <c r="AD108" s="204"/>
      <c r="AE108" s="204"/>
      <c r="AF108" s="204"/>
      <c r="AG108" s="204"/>
      <c r="AM108" s="89" t="s">
        <v>259</v>
      </c>
      <c r="AN108" s="124">
        <f>IF(ISBLANK(AD108),0,1)</f>
        <v>0</v>
      </c>
      <c r="AO108" s="65" t="s">
        <v>255</v>
      </c>
      <c r="AP108" s="124">
        <f>SUM(AN107:AN108)</f>
        <v>0</v>
      </c>
      <c r="AQ108" s="136"/>
      <c r="BW108" s="36"/>
    </row>
    <row r="109" spans="1:79" ht="4.9000000000000004" customHeight="1">
      <c r="B109" s="1"/>
      <c r="C109" s="1"/>
      <c r="D109" s="1"/>
      <c r="E109" s="1"/>
      <c r="F109" s="1"/>
      <c r="G109" s="1"/>
      <c r="J109" s="142"/>
      <c r="K109" s="142"/>
      <c r="L109" s="142"/>
      <c r="M109" s="46"/>
      <c r="N109" s="46"/>
      <c r="O109" s="46"/>
      <c r="P109" s="46"/>
      <c r="Q109" s="46"/>
      <c r="U109" s="142"/>
      <c r="Z109" s="142"/>
      <c r="AA109" s="142"/>
      <c r="AB109" s="142"/>
      <c r="AC109" s="46"/>
      <c r="AD109" s="46"/>
      <c r="AE109" s="46"/>
      <c r="AF109" s="46"/>
      <c r="AM109" s="89"/>
      <c r="AN109" s="136"/>
      <c r="AO109" s="136"/>
      <c r="AP109" s="136"/>
      <c r="AQ109" s="136"/>
      <c r="BW109" s="36"/>
    </row>
    <row r="110" spans="1:79" ht="15" customHeight="1">
      <c r="A110" s="213" t="s">
        <v>367</v>
      </c>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89"/>
      <c r="AO110" s="136"/>
      <c r="AP110" s="136"/>
      <c r="AQ110" s="136"/>
    </row>
    <row r="111" spans="1:79" ht="15" customHeight="1">
      <c r="B111" s="1" t="s">
        <v>325</v>
      </c>
      <c r="C111" s="1"/>
      <c r="D111" s="1"/>
      <c r="E111" s="1"/>
      <c r="F111" s="1"/>
      <c r="I111" s="133" t="s">
        <v>368</v>
      </c>
      <c r="J111" s="219">
        <f>'Form 2C - Design'!W33</f>
        <v>0</v>
      </c>
      <c r="K111" s="219"/>
      <c r="L111" s="219"/>
      <c r="M111" s="39" t="s">
        <v>147</v>
      </c>
      <c r="U111" s="41"/>
      <c r="V111" s="1" t="s">
        <v>326</v>
      </c>
      <c r="W111" s="1"/>
      <c r="X111" s="1"/>
      <c r="AC111" s="133" t="s">
        <v>369</v>
      </c>
      <c r="AD111" s="160"/>
      <c r="AE111" s="160"/>
      <c r="AF111" s="160"/>
      <c r="AG111" s="39" t="s">
        <v>147</v>
      </c>
      <c r="AM111" s="89" t="s">
        <v>264</v>
      </c>
      <c r="AN111" s="124">
        <f>IF(OR(AD111&gt;J111,AD111=J111),1,2)</f>
        <v>1</v>
      </c>
      <c r="AO111" s="136"/>
      <c r="AP111" s="136"/>
      <c r="AQ111" s="136"/>
    </row>
    <row r="112" spans="1:79" ht="4.9000000000000004" customHeight="1">
      <c r="B112" s="1"/>
      <c r="C112" s="1"/>
      <c r="D112" s="1"/>
      <c r="E112" s="1"/>
      <c r="F112" s="1"/>
      <c r="G112" s="1"/>
      <c r="H112" s="1"/>
      <c r="M112" s="133"/>
      <c r="N112" s="5"/>
      <c r="O112" s="5"/>
      <c r="P112" s="5"/>
      <c r="U112" s="142"/>
      <c r="V112" s="133"/>
      <c r="W112" s="45"/>
      <c r="X112" s="45"/>
      <c r="Y112" s="45"/>
      <c r="AD112" s="133"/>
      <c r="AE112" s="47"/>
      <c r="AF112" s="47"/>
      <c r="AG112" s="47"/>
      <c r="AO112" s="136"/>
      <c r="AP112" s="136"/>
      <c r="AQ112" s="136"/>
      <c r="AS112" s="48"/>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row>
    <row r="113" spans="1:75" ht="15" customHeight="1">
      <c r="AK113" s="43"/>
      <c r="AN113" s="124">
        <f>IF(OR(J111=0,ISBLANK(AD111)),2,1)</f>
        <v>2</v>
      </c>
      <c r="AO113" s="136"/>
      <c r="AP113" s="136"/>
      <c r="AQ113" s="136"/>
      <c r="AS113" s="48"/>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row>
    <row r="114" spans="1:75" ht="15" customHeight="1">
      <c r="B114" s="150">
        <f>Tables!$C$13</f>
        <v>45031</v>
      </c>
      <c r="C114" s="150"/>
      <c r="D114" s="150"/>
      <c r="E114" s="150"/>
      <c r="F114" s="150"/>
      <c r="G114" s="150"/>
      <c r="H114" s="150"/>
      <c r="R114" s="151" t="s">
        <v>230</v>
      </c>
      <c r="S114" s="151"/>
      <c r="T114" s="151"/>
      <c r="U114" s="151"/>
      <c r="AK114" s="43"/>
      <c r="AO114" s="136"/>
      <c r="AP114" s="136"/>
      <c r="AQ114" s="136"/>
      <c r="AS114" s="48"/>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row>
    <row r="115" spans="1:75" ht="15" customHeight="1">
      <c r="C115" s="142" t="s">
        <v>168</v>
      </c>
      <c r="D115" s="157">
        <f>IF(ISBLANK($E$17),"",$E$17)</f>
        <v>0</v>
      </c>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49"/>
      <c r="AB115" s="49"/>
      <c r="AC115" s="49"/>
      <c r="AF115" s="142" t="s">
        <v>99</v>
      </c>
      <c r="AG115" s="146">
        <f>$AF$17</f>
        <v>0</v>
      </c>
      <c r="AH115" s="146"/>
      <c r="AI115" s="146"/>
      <c r="AJ115" s="146"/>
      <c r="AK115" s="146"/>
      <c r="AO115" s="136"/>
      <c r="AP115" s="136"/>
      <c r="AQ115" s="136"/>
      <c r="AS115" s="48"/>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row>
    <row r="116" spans="1:75" ht="15" customHeight="1">
      <c r="H116" s="50"/>
      <c r="I116" s="50"/>
      <c r="J116" s="142"/>
      <c r="K116" s="142"/>
      <c r="L116" s="142"/>
      <c r="M116" s="50"/>
      <c r="N116" s="49"/>
      <c r="O116" s="49"/>
      <c r="P116" s="49"/>
      <c r="Q116" s="49"/>
      <c r="R116" s="49"/>
      <c r="S116" s="49"/>
      <c r="T116" s="49"/>
      <c r="U116" s="49"/>
      <c r="V116" s="49"/>
      <c r="W116" s="49"/>
      <c r="X116" s="49"/>
      <c r="Y116" s="49"/>
      <c r="Z116" s="49"/>
      <c r="AA116" s="49"/>
      <c r="AB116" s="49"/>
      <c r="AC116" s="49"/>
      <c r="AF116" s="142" t="s">
        <v>122</v>
      </c>
      <c r="AG116" s="198">
        <f>IF(ISBLANK($AF$18),"",$AF$18)</f>
        <v>0</v>
      </c>
      <c r="AH116" s="198"/>
      <c r="AI116" s="198"/>
      <c r="AJ116" s="198"/>
      <c r="AK116" s="198"/>
      <c r="AO116" s="136"/>
      <c r="AP116" s="136"/>
      <c r="AQ116" s="136"/>
      <c r="AS116" s="48"/>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row>
    <row r="117" spans="1:75" ht="4.9000000000000004" customHeight="1">
      <c r="H117" s="50"/>
      <c r="I117" s="50"/>
      <c r="J117" s="142"/>
      <c r="K117" s="142"/>
      <c r="L117" s="142"/>
      <c r="M117" s="50"/>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O117" s="136"/>
      <c r="AP117" s="136"/>
      <c r="AQ117" s="136"/>
      <c r="AS117" s="48"/>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row>
    <row r="118" spans="1:75" ht="15" customHeight="1">
      <c r="A118" s="213" t="s">
        <v>370</v>
      </c>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67"/>
      <c r="AN118" s="67"/>
      <c r="AO118" s="136"/>
      <c r="AP118" s="136"/>
      <c r="AQ118" s="136"/>
    </row>
    <row r="119" spans="1:75" ht="15" customHeight="1">
      <c r="B119" s="1" t="s">
        <v>325</v>
      </c>
      <c r="C119" s="1"/>
      <c r="D119" s="1"/>
      <c r="E119" s="1"/>
      <c r="F119" s="1"/>
      <c r="H119" s="1"/>
      <c r="U119" s="41"/>
      <c r="V119" s="1" t="s">
        <v>326</v>
      </c>
      <c r="X119" s="1"/>
      <c r="Y119" s="1"/>
      <c r="AO119" s="136"/>
      <c r="AP119" s="136"/>
      <c r="AQ119" s="136"/>
    </row>
    <row r="120" spans="1:75" ht="15" customHeight="1">
      <c r="C120" s="135" t="s">
        <v>256</v>
      </c>
      <c r="G120" s="151" t="s">
        <v>257</v>
      </c>
      <c r="H120" s="151"/>
      <c r="I120" s="151"/>
      <c r="J120" s="151"/>
      <c r="K120" s="135"/>
      <c r="M120" s="39" t="s">
        <v>258</v>
      </c>
      <c r="U120" s="78"/>
      <c r="W120" s="135" t="s">
        <v>256</v>
      </c>
      <c r="X120" s="135"/>
      <c r="Y120" s="135"/>
      <c r="AA120" s="151" t="s">
        <v>257</v>
      </c>
      <c r="AB120" s="151"/>
      <c r="AC120" s="151"/>
      <c r="AD120" s="151"/>
      <c r="AG120" s="39" t="s">
        <v>258</v>
      </c>
      <c r="AO120" s="136"/>
      <c r="AP120" s="136"/>
      <c r="AQ120" s="136"/>
    </row>
    <row r="121" spans="1:75" ht="13.9" customHeight="1">
      <c r="B121" s="190">
        <f>'Form 2C - Design'!C141</f>
        <v>0</v>
      </c>
      <c r="C121" s="190"/>
      <c r="D121" s="190"/>
      <c r="E121" s="39" t="s">
        <v>179</v>
      </c>
      <c r="G121" s="199">
        <f>'Form 2C - Design'!H141</f>
        <v>0</v>
      </c>
      <c r="H121" s="199"/>
      <c r="I121" s="199"/>
      <c r="J121" s="199"/>
      <c r="K121" s="39" t="s">
        <v>260</v>
      </c>
      <c r="M121" s="199">
        <f>'Form 2C - Design'!M141</f>
        <v>0</v>
      </c>
      <c r="N121" s="199"/>
      <c r="O121" s="199"/>
      <c r="P121" s="199"/>
      <c r="Q121" s="39" t="s">
        <v>147</v>
      </c>
      <c r="U121" s="78"/>
      <c r="V121" s="153"/>
      <c r="W121" s="153"/>
      <c r="X121" s="153"/>
      <c r="Y121" s="39" t="s">
        <v>179</v>
      </c>
      <c r="AA121" s="160"/>
      <c r="AB121" s="160"/>
      <c r="AC121" s="160"/>
      <c r="AD121" s="160"/>
      <c r="AE121" s="39" t="s">
        <v>260</v>
      </c>
      <c r="AG121" s="160"/>
      <c r="AH121" s="160"/>
      <c r="AI121" s="160"/>
      <c r="AJ121" s="160"/>
      <c r="AK121" s="39" t="s">
        <v>147</v>
      </c>
      <c r="AM121" s="123">
        <f>IF(ISBLANK(AA121),0,1)</f>
        <v>0</v>
      </c>
      <c r="AN121" s="123">
        <f>IF(ISBLANK(AG121),0,1)</f>
        <v>0</v>
      </c>
      <c r="AO121" s="124">
        <f t="shared" ref="AO121:AO140" si="2">IF(ISBLANK(V121),1,2)</f>
        <v>1</v>
      </c>
      <c r="AP121" s="136"/>
      <c r="AQ121" s="136"/>
    </row>
    <row r="122" spans="1:75" ht="13.9" customHeight="1">
      <c r="B122" s="203">
        <f>'Form 2C - Design'!C142</f>
        <v>0</v>
      </c>
      <c r="C122" s="203"/>
      <c r="D122" s="203"/>
      <c r="E122" s="39" t="s">
        <v>179</v>
      </c>
      <c r="G122" s="156">
        <f>'Form 2C - Design'!H142</f>
        <v>0</v>
      </c>
      <c r="H122" s="156"/>
      <c r="I122" s="156"/>
      <c r="J122" s="156"/>
      <c r="K122" s="39" t="s">
        <v>260</v>
      </c>
      <c r="M122" s="199">
        <f>'Form 2C - Design'!M142</f>
        <v>0</v>
      </c>
      <c r="N122" s="199"/>
      <c r="O122" s="199"/>
      <c r="P122" s="199"/>
      <c r="Q122" s="39" t="s">
        <v>147</v>
      </c>
      <c r="U122" s="78"/>
      <c r="V122" s="149"/>
      <c r="W122" s="149"/>
      <c r="X122" s="149"/>
      <c r="Y122" s="39" t="s">
        <v>179</v>
      </c>
      <c r="AA122" s="155"/>
      <c r="AB122" s="155"/>
      <c r="AC122" s="155"/>
      <c r="AD122" s="155"/>
      <c r="AE122" s="39" t="s">
        <v>260</v>
      </c>
      <c r="AG122" s="155"/>
      <c r="AH122" s="155"/>
      <c r="AI122" s="155"/>
      <c r="AJ122" s="155"/>
      <c r="AK122" s="39" t="s">
        <v>147</v>
      </c>
      <c r="AO122" s="124">
        <f t="shared" si="2"/>
        <v>1</v>
      </c>
      <c r="AP122" s="136"/>
      <c r="AQ122" s="136"/>
    </row>
    <row r="123" spans="1:75" ht="13.9" customHeight="1">
      <c r="B123" s="203">
        <f>'Form 2C - Design'!C143</f>
        <v>0</v>
      </c>
      <c r="C123" s="203"/>
      <c r="D123" s="203"/>
      <c r="E123" s="39" t="s">
        <v>179</v>
      </c>
      <c r="G123" s="156">
        <f>'Form 2C - Design'!H143</f>
        <v>0</v>
      </c>
      <c r="H123" s="156"/>
      <c r="I123" s="156"/>
      <c r="J123" s="156"/>
      <c r="K123" s="39" t="s">
        <v>260</v>
      </c>
      <c r="M123" s="199">
        <f>'Form 2C - Design'!M143</f>
        <v>0</v>
      </c>
      <c r="N123" s="199"/>
      <c r="O123" s="199"/>
      <c r="P123" s="199"/>
      <c r="Q123" s="39" t="s">
        <v>147</v>
      </c>
      <c r="U123" s="78"/>
      <c r="V123" s="149"/>
      <c r="W123" s="149"/>
      <c r="X123" s="149"/>
      <c r="Y123" s="39" t="s">
        <v>179</v>
      </c>
      <c r="AA123" s="155"/>
      <c r="AB123" s="155"/>
      <c r="AC123" s="155"/>
      <c r="AD123" s="155"/>
      <c r="AE123" s="39" t="s">
        <v>260</v>
      </c>
      <c r="AG123" s="155"/>
      <c r="AH123" s="155"/>
      <c r="AI123" s="155"/>
      <c r="AJ123" s="155"/>
      <c r="AK123" s="39" t="s">
        <v>147</v>
      </c>
      <c r="AO123" s="124">
        <f t="shared" si="2"/>
        <v>1</v>
      </c>
      <c r="AP123" s="136"/>
      <c r="AQ123" s="136"/>
    </row>
    <row r="124" spans="1:75" ht="13.9" customHeight="1">
      <c r="B124" s="203">
        <f>'Form 2C - Design'!C144</f>
        <v>0</v>
      </c>
      <c r="C124" s="203"/>
      <c r="D124" s="203"/>
      <c r="E124" s="39" t="s">
        <v>179</v>
      </c>
      <c r="G124" s="156">
        <f>'Form 2C - Design'!H144</f>
        <v>0</v>
      </c>
      <c r="H124" s="156"/>
      <c r="I124" s="156"/>
      <c r="J124" s="156"/>
      <c r="K124" s="39" t="s">
        <v>260</v>
      </c>
      <c r="M124" s="199">
        <f>'Form 2C - Design'!M144</f>
        <v>0</v>
      </c>
      <c r="N124" s="199"/>
      <c r="O124" s="199"/>
      <c r="P124" s="199"/>
      <c r="Q124" s="39" t="s">
        <v>147</v>
      </c>
      <c r="U124" s="78"/>
      <c r="V124" s="149"/>
      <c r="W124" s="149"/>
      <c r="X124" s="149"/>
      <c r="Y124" s="39" t="s">
        <v>179</v>
      </c>
      <c r="AA124" s="155"/>
      <c r="AB124" s="155"/>
      <c r="AC124" s="155"/>
      <c r="AD124" s="155"/>
      <c r="AE124" s="39" t="s">
        <v>260</v>
      </c>
      <c r="AG124" s="155"/>
      <c r="AH124" s="155"/>
      <c r="AI124" s="155"/>
      <c r="AJ124" s="155"/>
      <c r="AK124" s="39" t="s">
        <v>147</v>
      </c>
      <c r="AO124" s="124">
        <f t="shared" si="2"/>
        <v>1</v>
      </c>
      <c r="AP124" s="136"/>
      <c r="AQ124" s="136"/>
    </row>
    <row r="125" spans="1:75" ht="13.9" customHeight="1">
      <c r="B125" s="203">
        <f>'Form 2C - Design'!C145</f>
        <v>0</v>
      </c>
      <c r="C125" s="203"/>
      <c r="D125" s="203"/>
      <c r="E125" s="39" t="s">
        <v>179</v>
      </c>
      <c r="G125" s="156">
        <f>'Form 2C - Design'!H145</f>
        <v>0</v>
      </c>
      <c r="H125" s="156"/>
      <c r="I125" s="156"/>
      <c r="J125" s="156"/>
      <c r="K125" s="39" t="s">
        <v>260</v>
      </c>
      <c r="M125" s="199">
        <f>'Form 2C - Design'!M145</f>
        <v>0</v>
      </c>
      <c r="N125" s="199"/>
      <c r="O125" s="199"/>
      <c r="P125" s="199"/>
      <c r="Q125" s="39" t="s">
        <v>147</v>
      </c>
      <c r="U125" s="78"/>
      <c r="V125" s="149"/>
      <c r="W125" s="149"/>
      <c r="X125" s="149"/>
      <c r="Y125" s="39" t="s">
        <v>179</v>
      </c>
      <c r="AA125" s="155"/>
      <c r="AB125" s="155"/>
      <c r="AC125" s="155"/>
      <c r="AD125" s="155"/>
      <c r="AE125" s="39" t="s">
        <v>260</v>
      </c>
      <c r="AG125" s="155"/>
      <c r="AH125" s="155"/>
      <c r="AI125" s="155"/>
      <c r="AJ125" s="155"/>
      <c r="AK125" s="39" t="s">
        <v>147</v>
      </c>
      <c r="AO125" s="124">
        <f t="shared" si="2"/>
        <v>1</v>
      </c>
      <c r="AP125" s="136"/>
      <c r="AQ125" s="136"/>
    </row>
    <row r="126" spans="1:75" ht="13.9" customHeight="1">
      <c r="B126" s="203">
        <f>'Form 2C - Design'!C146</f>
        <v>0</v>
      </c>
      <c r="C126" s="203"/>
      <c r="D126" s="203"/>
      <c r="E126" s="39" t="s">
        <v>179</v>
      </c>
      <c r="G126" s="156">
        <f>'Form 2C - Design'!H146</f>
        <v>0</v>
      </c>
      <c r="H126" s="156"/>
      <c r="I126" s="156"/>
      <c r="J126" s="156"/>
      <c r="K126" s="39" t="s">
        <v>260</v>
      </c>
      <c r="M126" s="199">
        <f>'Form 2C - Design'!M146</f>
        <v>0</v>
      </c>
      <c r="N126" s="199"/>
      <c r="O126" s="199"/>
      <c r="P126" s="199"/>
      <c r="Q126" s="39" t="s">
        <v>147</v>
      </c>
      <c r="U126" s="78"/>
      <c r="V126" s="149"/>
      <c r="W126" s="149"/>
      <c r="X126" s="149"/>
      <c r="Y126" s="39" t="s">
        <v>179</v>
      </c>
      <c r="AA126" s="155"/>
      <c r="AB126" s="155"/>
      <c r="AC126" s="155"/>
      <c r="AD126" s="155"/>
      <c r="AE126" s="39" t="s">
        <v>260</v>
      </c>
      <c r="AG126" s="155"/>
      <c r="AH126" s="155"/>
      <c r="AI126" s="155"/>
      <c r="AJ126" s="155"/>
      <c r="AK126" s="39" t="s">
        <v>147</v>
      </c>
      <c r="AO126" s="124">
        <f t="shared" si="2"/>
        <v>1</v>
      </c>
      <c r="AP126" s="136"/>
      <c r="AQ126" s="136"/>
    </row>
    <row r="127" spans="1:75" ht="13.9" customHeight="1">
      <c r="B127" s="203">
        <f>'Form 2C - Design'!C147</f>
        <v>0</v>
      </c>
      <c r="C127" s="203"/>
      <c r="D127" s="203"/>
      <c r="E127" s="39" t="s">
        <v>179</v>
      </c>
      <c r="G127" s="156">
        <f>'Form 2C - Design'!H147</f>
        <v>0</v>
      </c>
      <c r="H127" s="156"/>
      <c r="I127" s="156"/>
      <c r="J127" s="156"/>
      <c r="K127" s="39" t="s">
        <v>260</v>
      </c>
      <c r="M127" s="199">
        <f>'Form 2C - Design'!M147</f>
        <v>0</v>
      </c>
      <c r="N127" s="199"/>
      <c r="O127" s="199"/>
      <c r="P127" s="199"/>
      <c r="Q127" s="39" t="s">
        <v>147</v>
      </c>
      <c r="U127" s="78"/>
      <c r="V127" s="149"/>
      <c r="W127" s="149"/>
      <c r="X127" s="149"/>
      <c r="Y127" s="39" t="s">
        <v>179</v>
      </c>
      <c r="AA127" s="155"/>
      <c r="AB127" s="155"/>
      <c r="AC127" s="155"/>
      <c r="AD127" s="155"/>
      <c r="AE127" s="39" t="s">
        <v>260</v>
      </c>
      <c r="AG127" s="155"/>
      <c r="AH127" s="155"/>
      <c r="AI127" s="155"/>
      <c r="AJ127" s="155"/>
      <c r="AK127" s="39" t="s">
        <v>147</v>
      </c>
      <c r="AO127" s="124">
        <f t="shared" si="2"/>
        <v>1</v>
      </c>
      <c r="AP127" s="136"/>
      <c r="AQ127" s="136"/>
    </row>
    <row r="128" spans="1:75" ht="13.9" customHeight="1">
      <c r="B128" s="203">
        <f>'Form 2C - Design'!C148</f>
        <v>0</v>
      </c>
      <c r="C128" s="203"/>
      <c r="D128" s="203"/>
      <c r="E128" s="39" t="s">
        <v>179</v>
      </c>
      <c r="G128" s="156">
        <f>'Form 2C - Design'!H148</f>
        <v>0</v>
      </c>
      <c r="H128" s="156"/>
      <c r="I128" s="156"/>
      <c r="J128" s="156"/>
      <c r="K128" s="39" t="s">
        <v>260</v>
      </c>
      <c r="M128" s="199">
        <f>'Form 2C - Design'!M148</f>
        <v>0</v>
      </c>
      <c r="N128" s="199"/>
      <c r="O128" s="199"/>
      <c r="P128" s="199"/>
      <c r="Q128" s="39" t="s">
        <v>147</v>
      </c>
      <c r="U128" s="78"/>
      <c r="V128" s="149"/>
      <c r="W128" s="149"/>
      <c r="X128" s="149"/>
      <c r="Y128" s="39" t="s">
        <v>179</v>
      </c>
      <c r="AA128" s="155"/>
      <c r="AB128" s="155"/>
      <c r="AC128" s="155"/>
      <c r="AD128" s="155"/>
      <c r="AE128" s="39" t="s">
        <v>260</v>
      </c>
      <c r="AG128" s="155"/>
      <c r="AH128" s="155"/>
      <c r="AI128" s="155"/>
      <c r="AJ128" s="155"/>
      <c r="AK128" s="39" t="s">
        <v>147</v>
      </c>
      <c r="AO128" s="124">
        <f t="shared" si="2"/>
        <v>1</v>
      </c>
      <c r="AP128" s="136"/>
      <c r="AQ128" s="136"/>
    </row>
    <row r="129" spans="1:41" ht="13.9" customHeight="1">
      <c r="B129" s="203">
        <f>'Form 2C - Design'!C149</f>
        <v>0</v>
      </c>
      <c r="C129" s="203"/>
      <c r="D129" s="203"/>
      <c r="E129" s="39" t="s">
        <v>179</v>
      </c>
      <c r="G129" s="156">
        <f>'Form 2C - Design'!H149</f>
        <v>0</v>
      </c>
      <c r="H129" s="156"/>
      <c r="I129" s="156"/>
      <c r="J129" s="156"/>
      <c r="K129" s="39" t="s">
        <v>260</v>
      </c>
      <c r="M129" s="199">
        <f>'Form 2C - Design'!M149</f>
        <v>0</v>
      </c>
      <c r="N129" s="199"/>
      <c r="O129" s="199"/>
      <c r="P129" s="199"/>
      <c r="Q129" s="39" t="s">
        <v>147</v>
      </c>
      <c r="U129" s="78"/>
      <c r="V129" s="149"/>
      <c r="W129" s="149"/>
      <c r="X129" s="149"/>
      <c r="Y129" s="39" t="s">
        <v>179</v>
      </c>
      <c r="AA129" s="155"/>
      <c r="AB129" s="155"/>
      <c r="AC129" s="155"/>
      <c r="AD129" s="155"/>
      <c r="AE129" s="39" t="s">
        <v>260</v>
      </c>
      <c r="AG129" s="155"/>
      <c r="AH129" s="155"/>
      <c r="AI129" s="155"/>
      <c r="AJ129" s="155"/>
      <c r="AK129" s="39" t="s">
        <v>147</v>
      </c>
      <c r="AO129" s="124">
        <f t="shared" si="2"/>
        <v>1</v>
      </c>
    </row>
    <row r="130" spans="1:41" ht="13.9" customHeight="1">
      <c r="B130" s="203">
        <f>'Form 2C - Design'!C150</f>
        <v>0</v>
      </c>
      <c r="C130" s="203"/>
      <c r="D130" s="203"/>
      <c r="E130" s="39" t="s">
        <v>179</v>
      </c>
      <c r="G130" s="156">
        <f>'Form 2C - Design'!H150</f>
        <v>0</v>
      </c>
      <c r="H130" s="156"/>
      <c r="I130" s="156"/>
      <c r="J130" s="156"/>
      <c r="K130" s="39" t="s">
        <v>260</v>
      </c>
      <c r="M130" s="199">
        <f>'Form 2C - Design'!M150</f>
        <v>0</v>
      </c>
      <c r="N130" s="199"/>
      <c r="O130" s="199"/>
      <c r="P130" s="199"/>
      <c r="Q130" s="39" t="s">
        <v>147</v>
      </c>
      <c r="U130" s="78"/>
      <c r="V130" s="149"/>
      <c r="W130" s="149"/>
      <c r="X130" s="149"/>
      <c r="Y130" s="39" t="s">
        <v>179</v>
      </c>
      <c r="AA130" s="155"/>
      <c r="AB130" s="155"/>
      <c r="AC130" s="155"/>
      <c r="AD130" s="155"/>
      <c r="AE130" s="39" t="s">
        <v>260</v>
      </c>
      <c r="AG130" s="155"/>
      <c r="AH130" s="155"/>
      <c r="AI130" s="155"/>
      <c r="AJ130" s="155"/>
      <c r="AK130" s="39" t="s">
        <v>147</v>
      </c>
      <c r="AO130" s="124">
        <f t="shared" si="2"/>
        <v>1</v>
      </c>
    </row>
    <row r="131" spans="1:41" ht="13.9" customHeight="1">
      <c r="B131" s="203">
        <f>'Form 2C - Design'!S141</f>
        <v>0</v>
      </c>
      <c r="C131" s="203"/>
      <c r="D131" s="203"/>
      <c r="E131" s="39" t="s">
        <v>179</v>
      </c>
      <c r="G131" s="156">
        <f>'Form 2C - Design'!X141</f>
        <v>0</v>
      </c>
      <c r="H131" s="156"/>
      <c r="I131" s="156"/>
      <c r="J131" s="156"/>
      <c r="K131" s="39" t="s">
        <v>260</v>
      </c>
      <c r="M131" s="199">
        <f>'Form 2C - Design'!AC141</f>
        <v>0</v>
      </c>
      <c r="N131" s="199"/>
      <c r="O131" s="199"/>
      <c r="P131" s="199"/>
      <c r="Q131" s="39" t="s">
        <v>147</v>
      </c>
      <c r="U131" s="78"/>
      <c r="V131" s="149"/>
      <c r="W131" s="149"/>
      <c r="X131" s="149"/>
      <c r="Y131" s="39" t="s">
        <v>179</v>
      </c>
      <c r="AA131" s="155"/>
      <c r="AB131" s="155"/>
      <c r="AC131" s="155"/>
      <c r="AD131" s="155"/>
      <c r="AE131" s="39" t="s">
        <v>260</v>
      </c>
      <c r="AG131" s="155"/>
      <c r="AH131" s="155"/>
      <c r="AI131" s="155"/>
      <c r="AJ131" s="155"/>
      <c r="AK131" s="39" t="s">
        <v>147</v>
      </c>
      <c r="AO131" s="124">
        <f t="shared" si="2"/>
        <v>1</v>
      </c>
    </row>
    <row r="132" spans="1:41" ht="13.9" customHeight="1">
      <c r="B132" s="203">
        <f>'Form 2C - Design'!S142</f>
        <v>0</v>
      </c>
      <c r="C132" s="203"/>
      <c r="D132" s="203"/>
      <c r="E132" s="39" t="s">
        <v>179</v>
      </c>
      <c r="G132" s="156">
        <f>'Form 2C - Design'!X142</f>
        <v>0</v>
      </c>
      <c r="H132" s="156"/>
      <c r="I132" s="156"/>
      <c r="J132" s="156"/>
      <c r="K132" s="39" t="s">
        <v>260</v>
      </c>
      <c r="M132" s="199">
        <f>'Form 2C - Design'!AC142</f>
        <v>0</v>
      </c>
      <c r="N132" s="199"/>
      <c r="O132" s="199"/>
      <c r="P132" s="199"/>
      <c r="Q132" s="39" t="s">
        <v>147</v>
      </c>
      <c r="U132" s="78"/>
      <c r="V132" s="149"/>
      <c r="W132" s="149"/>
      <c r="X132" s="149"/>
      <c r="Y132" s="39" t="s">
        <v>179</v>
      </c>
      <c r="AA132" s="155"/>
      <c r="AB132" s="155"/>
      <c r="AC132" s="155"/>
      <c r="AD132" s="155"/>
      <c r="AE132" s="39" t="s">
        <v>260</v>
      </c>
      <c r="AG132" s="155"/>
      <c r="AH132" s="155"/>
      <c r="AI132" s="155"/>
      <c r="AJ132" s="155"/>
      <c r="AK132" s="39" t="s">
        <v>147</v>
      </c>
      <c r="AO132" s="124">
        <f t="shared" si="2"/>
        <v>1</v>
      </c>
    </row>
    <row r="133" spans="1:41" ht="13.9" customHeight="1">
      <c r="B133" s="203">
        <f>'Form 2C - Design'!S143</f>
        <v>0</v>
      </c>
      <c r="C133" s="203"/>
      <c r="D133" s="203"/>
      <c r="E133" s="39" t="s">
        <v>179</v>
      </c>
      <c r="G133" s="156">
        <f>'Form 2C - Design'!X143</f>
        <v>0</v>
      </c>
      <c r="H133" s="156"/>
      <c r="I133" s="156"/>
      <c r="J133" s="156"/>
      <c r="K133" s="39" t="s">
        <v>260</v>
      </c>
      <c r="M133" s="199">
        <f>'Form 2C - Design'!AC143</f>
        <v>0</v>
      </c>
      <c r="N133" s="199"/>
      <c r="O133" s="199"/>
      <c r="P133" s="199"/>
      <c r="Q133" s="39" t="s">
        <v>147</v>
      </c>
      <c r="U133" s="78"/>
      <c r="V133" s="149"/>
      <c r="W133" s="149"/>
      <c r="X133" s="149"/>
      <c r="Y133" s="39" t="s">
        <v>179</v>
      </c>
      <c r="AA133" s="155"/>
      <c r="AB133" s="155"/>
      <c r="AC133" s="155"/>
      <c r="AD133" s="155"/>
      <c r="AE133" s="39" t="s">
        <v>260</v>
      </c>
      <c r="AG133" s="155"/>
      <c r="AH133" s="155"/>
      <c r="AI133" s="155"/>
      <c r="AJ133" s="155"/>
      <c r="AK133" s="39" t="s">
        <v>147</v>
      </c>
      <c r="AO133" s="124">
        <f t="shared" si="2"/>
        <v>1</v>
      </c>
    </row>
    <row r="134" spans="1:41" ht="13.9" customHeight="1">
      <c r="B134" s="203">
        <f>'Form 2C - Design'!S144</f>
        <v>0</v>
      </c>
      <c r="C134" s="203"/>
      <c r="D134" s="203"/>
      <c r="E134" s="39" t="s">
        <v>179</v>
      </c>
      <c r="G134" s="156">
        <f>'Form 2C - Design'!X144</f>
        <v>0</v>
      </c>
      <c r="H134" s="156"/>
      <c r="I134" s="156"/>
      <c r="J134" s="156"/>
      <c r="K134" s="39" t="s">
        <v>260</v>
      </c>
      <c r="M134" s="199">
        <f>'Form 2C - Design'!AC144</f>
        <v>0</v>
      </c>
      <c r="N134" s="199"/>
      <c r="O134" s="199"/>
      <c r="P134" s="199"/>
      <c r="Q134" s="39" t="s">
        <v>147</v>
      </c>
      <c r="U134" s="78"/>
      <c r="V134" s="149"/>
      <c r="W134" s="149"/>
      <c r="X134" s="149"/>
      <c r="Y134" s="39" t="s">
        <v>179</v>
      </c>
      <c r="AA134" s="155"/>
      <c r="AB134" s="155"/>
      <c r="AC134" s="155"/>
      <c r="AD134" s="155"/>
      <c r="AE134" s="39" t="s">
        <v>260</v>
      </c>
      <c r="AG134" s="155"/>
      <c r="AH134" s="155"/>
      <c r="AI134" s="155"/>
      <c r="AJ134" s="155"/>
      <c r="AK134" s="39" t="s">
        <v>147</v>
      </c>
      <c r="AO134" s="124">
        <f t="shared" si="2"/>
        <v>1</v>
      </c>
    </row>
    <row r="135" spans="1:41" ht="13.9" customHeight="1">
      <c r="B135" s="203">
        <f>'Form 2C - Design'!S145</f>
        <v>0</v>
      </c>
      <c r="C135" s="203"/>
      <c r="D135" s="203"/>
      <c r="E135" s="39" t="s">
        <v>179</v>
      </c>
      <c r="G135" s="156">
        <f>'Form 2C - Design'!X145</f>
        <v>0</v>
      </c>
      <c r="H135" s="156"/>
      <c r="I135" s="156"/>
      <c r="J135" s="156"/>
      <c r="K135" s="39" t="s">
        <v>260</v>
      </c>
      <c r="M135" s="199">
        <f>'Form 2C - Design'!AC145</f>
        <v>0</v>
      </c>
      <c r="N135" s="199"/>
      <c r="O135" s="199"/>
      <c r="P135" s="199"/>
      <c r="Q135" s="39" t="s">
        <v>147</v>
      </c>
      <c r="U135" s="78"/>
      <c r="V135" s="149"/>
      <c r="W135" s="149"/>
      <c r="X135" s="149"/>
      <c r="Y135" s="39" t="s">
        <v>179</v>
      </c>
      <c r="AA135" s="155"/>
      <c r="AB135" s="155"/>
      <c r="AC135" s="155"/>
      <c r="AD135" s="155"/>
      <c r="AE135" s="39" t="s">
        <v>260</v>
      </c>
      <c r="AG135" s="155"/>
      <c r="AH135" s="155"/>
      <c r="AI135" s="155"/>
      <c r="AJ135" s="155"/>
      <c r="AK135" s="39" t="s">
        <v>147</v>
      </c>
      <c r="AO135" s="124">
        <f t="shared" si="2"/>
        <v>1</v>
      </c>
    </row>
    <row r="136" spans="1:41" ht="13.9" customHeight="1">
      <c r="B136" s="203">
        <f>'Form 2C - Design'!S146</f>
        <v>0</v>
      </c>
      <c r="C136" s="203"/>
      <c r="D136" s="203"/>
      <c r="E136" s="39" t="s">
        <v>179</v>
      </c>
      <c r="G136" s="156">
        <f>'Form 2C - Design'!X146</f>
        <v>0</v>
      </c>
      <c r="H136" s="156"/>
      <c r="I136" s="156"/>
      <c r="J136" s="156"/>
      <c r="K136" s="39" t="s">
        <v>260</v>
      </c>
      <c r="M136" s="199">
        <f>'Form 2C - Design'!AC146</f>
        <v>0</v>
      </c>
      <c r="N136" s="199"/>
      <c r="O136" s="199"/>
      <c r="P136" s="199"/>
      <c r="Q136" s="39" t="s">
        <v>147</v>
      </c>
      <c r="U136" s="78"/>
      <c r="V136" s="149"/>
      <c r="W136" s="149"/>
      <c r="X136" s="149"/>
      <c r="Y136" s="39" t="s">
        <v>179</v>
      </c>
      <c r="AA136" s="155"/>
      <c r="AB136" s="155"/>
      <c r="AC136" s="155"/>
      <c r="AD136" s="155"/>
      <c r="AE136" s="39" t="s">
        <v>260</v>
      </c>
      <c r="AG136" s="155"/>
      <c r="AH136" s="155"/>
      <c r="AI136" s="155"/>
      <c r="AJ136" s="155"/>
      <c r="AK136" s="39" t="s">
        <v>147</v>
      </c>
      <c r="AO136" s="124">
        <f t="shared" si="2"/>
        <v>1</v>
      </c>
    </row>
    <row r="137" spans="1:41" ht="13.9" customHeight="1">
      <c r="B137" s="203">
        <f>'Form 2C - Design'!S147</f>
        <v>0</v>
      </c>
      <c r="C137" s="203"/>
      <c r="D137" s="203"/>
      <c r="E137" s="39" t="s">
        <v>179</v>
      </c>
      <c r="G137" s="156">
        <f>'Form 2C - Design'!X147</f>
        <v>0</v>
      </c>
      <c r="H137" s="156"/>
      <c r="I137" s="156"/>
      <c r="J137" s="156"/>
      <c r="K137" s="39" t="s">
        <v>260</v>
      </c>
      <c r="M137" s="199">
        <f>'Form 2C - Design'!AC147</f>
        <v>0</v>
      </c>
      <c r="N137" s="199"/>
      <c r="O137" s="199"/>
      <c r="P137" s="199"/>
      <c r="Q137" s="39" t="s">
        <v>147</v>
      </c>
      <c r="U137" s="78"/>
      <c r="V137" s="149"/>
      <c r="W137" s="149"/>
      <c r="X137" s="149"/>
      <c r="Y137" s="39" t="s">
        <v>179</v>
      </c>
      <c r="AA137" s="155"/>
      <c r="AB137" s="155"/>
      <c r="AC137" s="155"/>
      <c r="AD137" s="155"/>
      <c r="AE137" s="39" t="s">
        <v>260</v>
      </c>
      <c r="AG137" s="155"/>
      <c r="AH137" s="155"/>
      <c r="AI137" s="155"/>
      <c r="AJ137" s="155"/>
      <c r="AK137" s="39" t="s">
        <v>147</v>
      </c>
      <c r="AO137" s="124">
        <f t="shared" si="2"/>
        <v>1</v>
      </c>
    </row>
    <row r="138" spans="1:41" ht="13.9" customHeight="1">
      <c r="B138" s="203">
        <f>'Form 2C - Design'!S148</f>
        <v>0</v>
      </c>
      <c r="C138" s="203"/>
      <c r="D138" s="203"/>
      <c r="E138" s="39" t="s">
        <v>179</v>
      </c>
      <c r="G138" s="156">
        <f>'Form 2C - Design'!X148</f>
        <v>0</v>
      </c>
      <c r="H138" s="156"/>
      <c r="I138" s="156"/>
      <c r="J138" s="156"/>
      <c r="K138" s="39" t="s">
        <v>260</v>
      </c>
      <c r="M138" s="199">
        <f>'Form 2C - Design'!AC148</f>
        <v>0</v>
      </c>
      <c r="N138" s="199"/>
      <c r="O138" s="199"/>
      <c r="P138" s="199"/>
      <c r="Q138" s="39" t="s">
        <v>147</v>
      </c>
      <c r="U138" s="78"/>
      <c r="V138" s="149"/>
      <c r="W138" s="149"/>
      <c r="X138" s="149"/>
      <c r="Y138" s="39" t="s">
        <v>179</v>
      </c>
      <c r="AA138" s="155"/>
      <c r="AB138" s="155"/>
      <c r="AC138" s="155"/>
      <c r="AD138" s="155"/>
      <c r="AE138" s="39" t="s">
        <v>260</v>
      </c>
      <c r="AG138" s="155"/>
      <c r="AH138" s="155"/>
      <c r="AI138" s="155"/>
      <c r="AJ138" s="155"/>
      <c r="AK138" s="39" t="s">
        <v>147</v>
      </c>
      <c r="AO138" s="124">
        <f t="shared" si="2"/>
        <v>1</v>
      </c>
    </row>
    <row r="139" spans="1:41" ht="13.9" customHeight="1">
      <c r="B139" s="203">
        <f>'Form 2C - Design'!S149</f>
        <v>0</v>
      </c>
      <c r="C139" s="203"/>
      <c r="D139" s="203"/>
      <c r="E139" s="39" t="s">
        <v>179</v>
      </c>
      <c r="G139" s="156">
        <f>'Form 2C - Design'!X149</f>
        <v>0</v>
      </c>
      <c r="H139" s="156"/>
      <c r="I139" s="156"/>
      <c r="J139" s="156"/>
      <c r="K139" s="39" t="s">
        <v>260</v>
      </c>
      <c r="M139" s="199">
        <f>'Form 2C - Design'!AC149</f>
        <v>0</v>
      </c>
      <c r="N139" s="199"/>
      <c r="O139" s="199"/>
      <c r="P139" s="199"/>
      <c r="Q139" s="39" t="s">
        <v>147</v>
      </c>
      <c r="U139" s="78"/>
      <c r="V139" s="149"/>
      <c r="W139" s="149"/>
      <c r="X139" s="149"/>
      <c r="Y139" s="39" t="s">
        <v>179</v>
      </c>
      <c r="AA139" s="155"/>
      <c r="AB139" s="155"/>
      <c r="AC139" s="155"/>
      <c r="AD139" s="155"/>
      <c r="AE139" s="39" t="s">
        <v>260</v>
      </c>
      <c r="AG139" s="155"/>
      <c r="AH139" s="155"/>
      <c r="AI139" s="155"/>
      <c r="AJ139" s="155"/>
      <c r="AK139" s="39" t="s">
        <v>147</v>
      </c>
      <c r="AO139" s="124">
        <f t="shared" si="2"/>
        <v>1</v>
      </c>
    </row>
    <row r="140" spans="1:41" ht="13.9" customHeight="1">
      <c r="B140" s="203">
        <f>'Form 2C - Design'!S150</f>
        <v>0</v>
      </c>
      <c r="C140" s="203"/>
      <c r="D140" s="203"/>
      <c r="E140" s="39" t="s">
        <v>179</v>
      </c>
      <c r="G140" s="156">
        <f>'Form 2C - Design'!X150</f>
        <v>0</v>
      </c>
      <c r="H140" s="156"/>
      <c r="I140" s="156"/>
      <c r="J140" s="156"/>
      <c r="K140" s="39" t="s">
        <v>260</v>
      </c>
      <c r="M140" s="199">
        <f>'Form 2C - Design'!AC150</f>
        <v>0</v>
      </c>
      <c r="N140" s="199"/>
      <c r="O140" s="199"/>
      <c r="P140" s="199"/>
      <c r="Q140" s="39" t="s">
        <v>147</v>
      </c>
      <c r="U140" s="78"/>
      <c r="V140" s="149"/>
      <c r="W140" s="149"/>
      <c r="X140" s="149"/>
      <c r="Y140" s="39" t="s">
        <v>179</v>
      </c>
      <c r="AA140" s="155"/>
      <c r="AB140" s="155"/>
      <c r="AC140" s="155"/>
      <c r="AD140" s="155"/>
      <c r="AE140" s="39" t="s">
        <v>260</v>
      </c>
      <c r="AG140" s="155"/>
      <c r="AH140" s="155"/>
      <c r="AI140" s="155"/>
      <c r="AJ140" s="155"/>
      <c r="AK140" s="39" t="s">
        <v>147</v>
      </c>
      <c r="AO140" s="124">
        <f t="shared" si="2"/>
        <v>1</v>
      </c>
    </row>
    <row r="141" spans="1:41" ht="4.9000000000000004" customHeight="1">
      <c r="H141" s="43"/>
      <c r="J141" s="47"/>
      <c r="K141" s="47"/>
      <c r="L141" s="47"/>
      <c r="N141" s="51"/>
      <c r="O141" s="51"/>
      <c r="P141" s="51"/>
      <c r="Q141" s="51"/>
      <c r="W141" s="43"/>
      <c r="X141" s="43"/>
      <c r="Y141" s="43"/>
      <c r="AA141" s="47"/>
      <c r="AB141" s="47"/>
      <c r="AC141" s="47"/>
      <c r="AE141" s="51"/>
      <c r="AF141" s="51"/>
      <c r="AG141" s="51"/>
      <c r="AH141" s="51"/>
      <c r="AO141" s="136"/>
    </row>
    <row r="142" spans="1:41" ht="15" customHeight="1">
      <c r="A142" s="213" t="s">
        <v>271</v>
      </c>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67"/>
      <c r="AN142" s="67"/>
      <c r="AO142" s="136"/>
    </row>
    <row r="143" spans="1:41" ht="14.65" customHeight="1">
      <c r="A143" s="21"/>
      <c r="B143" s="21"/>
      <c r="C143" s="21"/>
      <c r="D143" s="21"/>
      <c r="E143" s="21"/>
      <c r="F143" s="21"/>
      <c r="G143" s="21"/>
      <c r="H143" s="21"/>
      <c r="I143" s="21"/>
      <c r="J143" s="21"/>
      <c r="K143" s="21"/>
      <c r="L143" s="21"/>
      <c r="M143" s="21"/>
      <c r="N143" s="151" t="s">
        <v>169</v>
      </c>
      <c r="O143" s="151"/>
      <c r="P143" s="151"/>
      <c r="Q143" s="151"/>
      <c r="R143" s="151"/>
      <c r="S143" s="151"/>
      <c r="T143" s="151"/>
      <c r="U143" s="151"/>
      <c r="V143" s="151"/>
      <c r="W143" s="21"/>
      <c r="X143" s="21"/>
      <c r="Y143" s="21"/>
      <c r="Z143" s="21"/>
      <c r="AA143" s="21"/>
      <c r="AB143" s="21"/>
      <c r="AC143" s="21"/>
      <c r="AD143" s="21"/>
      <c r="AE143" s="21"/>
      <c r="AF143" s="21"/>
      <c r="AG143" s="21"/>
      <c r="AH143" s="21"/>
      <c r="AI143" s="21"/>
      <c r="AJ143" s="21"/>
      <c r="AK143" s="21"/>
      <c r="AL143" s="21"/>
      <c r="AM143" s="67"/>
      <c r="AN143" s="67"/>
      <c r="AO143" s="136"/>
    </row>
    <row r="144" spans="1:41" ht="30" customHeight="1">
      <c r="B144" s="1" t="s">
        <v>325</v>
      </c>
      <c r="I144" s="197" t="s">
        <v>371</v>
      </c>
      <c r="J144" s="197"/>
      <c r="K144" s="197"/>
      <c r="L144" s="197"/>
      <c r="M144" s="1"/>
      <c r="N144" s="197" t="s">
        <v>372</v>
      </c>
      <c r="O144" s="197"/>
      <c r="P144" s="197"/>
      <c r="Q144" s="197"/>
      <c r="S144" s="197" t="s">
        <v>373</v>
      </c>
      <c r="T144" s="197"/>
      <c r="U144" s="197"/>
      <c r="V144" s="197"/>
      <c r="X144" s="197" t="s">
        <v>374</v>
      </c>
      <c r="Y144" s="197"/>
      <c r="Z144" s="197"/>
      <c r="AA144" s="197"/>
      <c r="AC144" s="197" t="s">
        <v>276</v>
      </c>
      <c r="AD144" s="197"/>
      <c r="AE144" s="197"/>
      <c r="AF144" s="197"/>
      <c r="AH144" s="197" t="s">
        <v>375</v>
      </c>
      <c r="AI144" s="197"/>
      <c r="AJ144" s="197"/>
      <c r="AK144" s="197"/>
      <c r="AO144" s="136"/>
    </row>
    <row r="145" spans="2:43" ht="14.65" customHeight="1">
      <c r="C145" s="174">
        <f>Tables!$C$15</f>
        <v>1.2</v>
      </c>
      <c r="D145" s="174"/>
      <c r="G145" s="142" t="s">
        <v>14</v>
      </c>
      <c r="I145" s="166">
        <f>'Form 2C - Design'!M163</f>
        <v>0</v>
      </c>
      <c r="J145" s="166"/>
      <c r="K145" s="166"/>
      <c r="L145" s="166"/>
      <c r="N145" s="207">
        <f>'Form 2C - Design'!Q163</f>
        <v>0</v>
      </c>
      <c r="O145" s="207"/>
      <c r="P145" s="207"/>
      <c r="Q145" s="207"/>
      <c r="S145" s="207">
        <f>'Form 2C - Design'!U163</f>
        <v>0</v>
      </c>
      <c r="T145" s="207"/>
      <c r="U145" s="207"/>
      <c r="V145" s="207"/>
      <c r="X145" s="207">
        <f>'Form 2C - Design'!Y163</f>
        <v>0</v>
      </c>
      <c r="Y145" s="207"/>
      <c r="Z145" s="207"/>
      <c r="AA145" s="207"/>
      <c r="AC145" s="207">
        <f>'Form 2C - Design'!AC163</f>
        <v>0</v>
      </c>
      <c r="AD145" s="207"/>
      <c r="AE145" s="207"/>
      <c r="AF145" s="207"/>
      <c r="AH145" s="207">
        <f>'Form 2C - Design'!AG163</f>
        <v>0</v>
      </c>
      <c r="AI145" s="207"/>
      <c r="AJ145" s="207"/>
      <c r="AK145" s="207"/>
      <c r="AO145" s="136"/>
      <c r="AP145" s="136"/>
      <c r="AQ145" s="136"/>
    </row>
    <row r="146" spans="2:43" ht="14.65" customHeight="1">
      <c r="C146" s="174">
        <f>Tables!$C$16</f>
        <v>5.7</v>
      </c>
      <c r="D146" s="174"/>
      <c r="G146" s="142" t="s">
        <v>19</v>
      </c>
      <c r="I146" s="166">
        <f>'Form 2C - Design'!M164</f>
        <v>0</v>
      </c>
      <c r="J146" s="166"/>
      <c r="K146" s="166"/>
      <c r="L146" s="166"/>
      <c r="N146" s="196">
        <f>'Form 2C - Design'!Q164</f>
        <v>0</v>
      </c>
      <c r="O146" s="196"/>
      <c r="P146" s="196"/>
      <c r="Q146" s="196"/>
      <c r="S146" s="196">
        <f>'Form 2C - Design'!U164</f>
        <v>0</v>
      </c>
      <c r="T146" s="196"/>
      <c r="U146" s="196"/>
      <c r="V146" s="196"/>
      <c r="X146" s="196">
        <f>'Form 2C - Design'!Y164</f>
        <v>0</v>
      </c>
      <c r="Y146" s="196"/>
      <c r="Z146" s="196"/>
      <c r="AA146" s="196"/>
      <c r="AC146" s="196">
        <f>'Form 2C - Design'!AC164</f>
        <v>0</v>
      </c>
      <c r="AD146" s="196"/>
      <c r="AE146" s="196"/>
      <c r="AF146" s="196"/>
      <c r="AH146" s="196">
        <f>'Form 2C - Design'!AG164</f>
        <v>0</v>
      </c>
      <c r="AI146" s="196"/>
      <c r="AJ146" s="196"/>
      <c r="AK146" s="196"/>
      <c r="AO146" s="136"/>
      <c r="AP146" s="136"/>
      <c r="AQ146" s="136"/>
    </row>
    <row r="147" spans="2:43" ht="14.65" customHeight="1">
      <c r="C147" s="174">
        <f>Tables!$C$17</f>
        <v>7.21</v>
      </c>
      <c r="D147" s="174"/>
      <c r="G147" s="142" t="s">
        <v>24</v>
      </c>
      <c r="I147" s="166">
        <f>'Form 2C - Design'!M165</f>
        <v>0</v>
      </c>
      <c r="J147" s="166"/>
      <c r="K147" s="166"/>
      <c r="L147" s="166"/>
      <c r="N147" s="196">
        <f>'Form 2C - Design'!Q165</f>
        <v>0</v>
      </c>
      <c r="O147" s="196"/>
      <c r="P147" s="196"/>
      <c r="Q147" s="196"/>
      <c r="S147" s="196">
        <f>'Form 2C - Design'!U165</f>
        <v>0</v>
      </c>
      <c r="T147" s="196"/>
      <c r="U147" s="196"/>
      <c r="V147" s="196"/>
      <c r="X147" s="196">
        <f>'Form 2C - Design'!Y165</f>
        <v>0</v>
      </c>
      <c r="Y147" s="196"/>
      <c r="Z147" s="196"/>
      <c r="AA147" s="196"/>
      <c r="AC147" s="196">
        <f>'Form 2C - Design'!AC165</f>
        <v>0</v>
      </c>
      <c r="AD147" s="196"/>
      <c r="AE147" s="196"/>
      <c r="AF147" s="196"/>
      <c r="AH147" s="196">
        <f>'Form 2C - Design'!AG165</f>
        <v>0</v>
      </c>
      <c r="AI147" s="196"/>
      <c r="AJ147" s="196"/>
      <c r="AK147" s="196"/>
      <c r="AO147" s="136"/>
      <c r="AP147" s="136"/>
      <c r="AQ147" s="136"/>
    </row>
    <row r="148" spans="2:43" ht="14.65" customHeight="1">
      <c r="C148" s="174">
        <f>Tables!$C$18</f>
        <v>8.6300000000000008</v>
      </c>
      <c r="D148" s="174"/>
      <c r="G148" s="142" t="s">
        <v>29</v>
      </c>
      <c r="I148" s="166">
        <f>'Form 2C - Design'!M166</f>
        <v>0</v>
      </c>
      <c r="J148" s="166"/>
      <c r="K148" s="166"/>
      <c r="L148" s="166"/>
      <c r="N148" s="196">
        <f>'Form 2C - Design'!Q166</f>
        <v>0</v>
      </c>
      <c r="O148" s="196"/>
      <c r="P148" s="196"/>
      <c r="Q148" s="196"/>
      <c r="S148" s="196">
        <f>'Form 2C - Design'!U166</f>
        <v>0</v>
      </c>
      <c r="T148" s="196"/>
      <c r="U148" s="196"/>
      <c r="V148" s="196"/>
      <c r="X148" s="196">
        <f>'Form 2C - Design'!Y166</f>
        <v>0</v>
      </c>
      <c r="Y148" s="196"/>
      <c r="Z148" s="196"/>
      <c r="AA148" s="196"/>
      <c r="AC148" s="196">
        <f>'Form 2C - Design'!AC166</f>
        <v>0</v>
      </c>
      <c r="AD148" s="196"/>
      <c r="AE148" s="196"/>
      <c r="AF148" s="196"/>
      <c r="AH148" s="196">
        <f>'Form 2C - Design'!AG166</f>
        <v>0</v>
      </c>
      <c r="AI148" s="196"/>
      <c r="AJ148" s="196"/>
      <c r="AK148" s="196"/>
      <c r="AM148" s="14" t="s">
        <v>266</v>
      </c>
      <c r="AO148" s="89" t="s">
        <v>279</v>
      </c>
      <c r="AP148" s="129">
        <f>Tables!C25</f>
        <v>5</v>
      </c>
      <c r="AQ148" s="136"/>
    </row>
    <row r="149" spans="2:43" ht="14.65" customHeight="1">
      <c r="C149" s="174">
        <f>Tables!$C$19</f>
        <v>10.8</v>
      </c>
      <c r="D149" s="174"/>
      <c r="G149" s="142" t="s">
        <v>32</v>
      </c>
      <c r="I149" s="166">
        <f>'Form 2C - Design'!M167</f>
        <v>0</v>
      </c>
      <c r="J149" s="166"/>
      <c r="K149" s="166"/>
      <c r="L149" s="166"/>
      <c r="N149" s="196">
        <f>'Form 2C - Design'!Q167</f>
        <v>0</v>
      </c>
      <c r="O149" s="196"/>
      <c r="P149" s="196"/>
      <c r="Q149" s="196"/>
      <c r="S149" s="196">
        <f>'Form 2C - Design'!U167</f>
        <v>0</v>
      </c>
      <c r="T149" s="196"/>
      <c r="U149" s="196"/>
      <c r="V149" s="196"/>
      <c r="X149" s="196">
        <f>'Form 2C - Design'!Y167</f>
        <v>0</v>
      </c>
      <c r="Y149" s="196"/>
      <c r="Z149" s="196"/>
      <c r="AA149" s="196"/>
      <c r="AC149" s="196">
        <f>'Form 2C - Design'!AC167</f>
        <v>0</v>
      </c>
      <c r="AD149" s="196"/>
      <c r="AE149" s="196"/>
      <c r="AF149" s="196"/>
      <c r="AH149" s="196">
        <f>'Form 2C - Design'!AG167</f>
        <v>0</v>
      </c>
      <c r="AI149" s="196"/>
      <c r="AJ149" s="196"/>
      <c r="AK149" s="196"/>
      <c r="AM149" s="124">
        <f>IF(ISBLANK(AA100),1,2)</f>
        <v>1</v>
      </c>
      <c r="AO149" s="136"/>
      <c r="AP149" s="136"/>
      <c r="AQ149" s="136"/>
    </row>
    <row r="150" spans="2:43" ht="14.65" customHeight="1">
      <c r="C150" s="174">
        <f>Tables!$C$20</f>
        <v>14.8</v>
      </c>
      <c r="D150" s="174"/>
      <c r="G150" s="142" t="s">
        <v>36</v>
      </c>
      <c r="I150" s="166">
        <f>'Form 2C - Design'!M168</f>
        <v>0</v>
      </c>
      <c r="J150" s="166"/>
      <c r="K150" s="166"/>
      <c r="L150" s="166"/>
      <c r="N150" s="196">
        <f>'Form 2C - Design'!Q168</f>
        <v>0</v>
      </c>
      <c r="O150" s="196"/>
      <c r="P150" s="196"/>
      <c r="Q150" s="196"/>
      <c r="S150" s="196">
        <f>'Form 2C - Design'!U168</f>
        <v>0</v>
      </c>
      <c r="T150" s="196"/>
      <c r="U150" s="196"/>
      <c r="V150" s="196"/>
      <c r="X150" s="196">
        <f>'Form 2C - Design'!Y168</f>
        <v>0</v>
      </c>
      <c r="Y150" s="196"/>
      <c r="Z150" s="196"/>
      <c r="AA150" s="196"/>
      <c r="AC150" s="196">
        <f>'Form 2C - Design'!AC168</f>
        <v>0</v>
      </c>
      <c r="AD150" s="196"/>
      <c r="AE150" s="196"/>
      <c r="AF150" s="196"/>
      <c r="AH150" s="196">
        <f>'Form 2C - Design'!AG168</f>
        <v>0</v>
      </c>
      <c r="AI150" s="196"/>
      <c r="AJ150" s="196"/>
      <c r="AK150" s="196"/>
      <c r="AM150" s="136" t="s">
        <v>376</v>
      </c>
      <c r="AN150" s="136" t="s">
        <v>377</v>
      </c>
      <c r="AO150" s="136" t="s">
        <v>267</v>
      </c>
      <c r="AP150" s="136" t="s">
        <v>268</v>
      </c>
      <c r="AQ150" s="136" t="s">
        <v>269</v>
      </c>
    </row>
    <row r="151" spans="2:43" ht="30" customHeight="1">
      <c r="B151" s="1" t="s">
        <v>326</v>
      </c>
      <c r="I151" s="197" t="s">
        <v>371</v>
      </c>
      <c r="J151" s="197"/>
      <c r="K151" s="197"/>
      <c r="L151" s="197"/>
      <c r="M151" s="140"/>
      <c r="N151" s="197" t="s">
        <v>378</v>
      </c>
      <c r="O151" s="197"/>
      <c r="P151" s="197"/>
      <c r="Q151" s="197"/>
      <c r="S151" s="197" t="s">
        <v>379</v>
      </c>
      <c r="T151" s="197"/>
      <c r="U151" s="197"/>
      <c r="V151" s="197"/>
      <c r="X151" s="197" t="s">
        <v>374</v>
      </c>
      <c r="Y151" s="197"/>
      <c r="Z151" s="197"/>
      <c r="AA151" s="197"/>
      <c r="AC151" s="197" t="s">
        <v>276</v>
      </c>
      <c r="AD151" s="197"/>
      <c r="AE151" s="197"/>
      <c r="AF151" s="197"/>
      <c r="AH151" s="197" t="s">
        <v>375</v>
      </c>
      <c r="AI151" s="197"/>
      <c r="AJ151" s="197"/>
      <c r="AK151" s="197"/>
      <c r="AM151" s="124">
        <f>SUM(AM152:AM157)</f>
        <v>6</v>
      </c>
      <c r="AN151" s="124">
        <f>SUM(AN152:AN157)</f>
        <v>6</v>
      </c>
      <c r="AO151" s="124">
        <f>SUM(AO152:AO156)</f>
        <v>5</v>
      </c>
      <c r="AP151" s="124">
        <f>SUM(AP152:AP157)</f>
        <v>6</v>
      </c>
      <c r="AQ151" s="124">
        <f>SUM(AQ152:AQ157)</f>
        <v>5</v>
      </c>
    </row>
    <row r="152" spans="2:43" ht="14.65" customHeight="1">
      <c r="C152" s="174">
        <f>Tables!$C$15</f>
        <v>1.2</v>
      </c>
      <c r="D152" s="174"/>
      <c r="G152" s="142" t="s">
        <v>14</v>
      </c>
      <c r="I152" s="161"/>
      <c r="J152" s="161"/>
      <c r="K152" s="161"/>
      <c r="L152" s="161"/>
      <c r="N152" s="161"/>
      <c r="O152" s="161"/>
      <c r="P152" s="161"/>
      <c r="Q152" s="161"/>
      <c r="S152" s="161"/>
      <c r="T152" s="161"/>
      <c r="U152" s="161"/>
      <c r="V152" s="161"/>
      <c r="X152" s="161"/>
      <c r="Y152" s="161"/>
      <c r="Z152" s="161"/>
      <c r="AA152" s="161"/>
      <c r="AC152" s="161"/>
      <c r="AD152" s="161"/>
      <c r="AE152" s="161"/>
      <c r="AF152" s="161"/>
      <c r="AH152" s="161"/>
      <c r="AI152" s="161"/>
      <c r="AJ152" s="161"/>
      <c r="AK152" s="161"/>
      <c r="AM152" s="124">
        <f>IF(ISBLANK(I152),1,IF(I152=I145,0,1))</f>
        <v>1</v>
      </c>
      <c r="AN152" s="124">
        <f>IF(ISBLANK(N152),1,IF(N152=N145,0,1))</f>
        <v>1</v>
      </c>
      <c r="AO152" s="124">
        <f>IF(OR(ISBLANK(X152),ISBLANK(Y$104)),1,IF(X152&gt;Y$104,1,0))</f>
        <v>1</v>
      </c>
      <c r="AP152" s="124">
        <f>IF(ISBLANK(AC152),1,IF(AC152&gt;$AP$148,1,0))</f>
        <v>1</v>
      </c>
      <c r="AQ152" s="124"/>
    </row>
    <row r="153" spans="2:43" ht="14.65" customHeight="1">
      <c r="C153" s="174">
        <f>Tables!$C$16</f>
        <v>5.7</v>
      </c>
      <c r="D153" s="174"/>
      <c r="G153" s="142" t="s">
        <v>19</v>
      </c>
      <c r="I153" s="159"/>
      <c r="J153" s="159"/>
      <c r="K153" s="159"/>
      <c r="L153" s="159"/>
      <c r="N153" s="159"/>
      <c r="O153" s="159"/>
      <c r="P153" s="159"/>
      <c r="Q153" s="159"/>
      <c r="S153" s="159"/>
      <c r="T153" s="159"/>
      <c r="U153" s="159"/>
      <c r="V153" s="159"/>
      <c r="X153" s="159"/>
      <c r="Y153" s="159"/>
      <c r="Z153" s="159"/>
      <c r="AA153" s="159"/>
      <c r="AC153" s="159"/>
      <c r="AD153" s="159"/>
      <c r="AE153" s="159"/>
      <c r="AF153" s="159"/>
      <c r="AH153" s="159"/>
      <c r="AI153" s="159"/>
      <c r="AJ153" s="159"/>
      <c r="AK153" s="159"/>
      <c r="AM153" s="124">
        <f t="shared" ref="AM153:AM157" si="3">IF(ISBLANK(I153),1,IF(I153=I146,0,1))</f>
        <v>1</v>
      </c>
      <c r="AN153" s="124">
        <f t="shared" ref="AN153:AN157" si="4">IF(ISBLANK(N153),1,IF(N153=N146,0,1))</f>
        <v>1</v>
      </c>
      <c r="AO153" s="124">
        <f t="shared" ref="AO153:AO156" si="5">IF(OR(ISBLANK(X153),ISBLANK(Y$104)),1,IF(X153&gt;Y$104,1,0))</f>
        <v>1</v>
      </c>
      <c r="AP153" s="124">
        <f t="shared" ref="AP153:AP156" si="6">IF(ISBLANK(AC153),1,IF(AC153&gt;$AP$148,1,0))</f>
        <v>1</v>
      </c>
      <c r="AQ153" s="124">
        <f>IF(OR(ISBLANK(AH153),ISBLANK(I153)),1,IF(AH153&gt;I153,1,0))</f>
        <v>1</v>
      </c>
    </row>
    <row r="154" spans="2:43" ht="14.65" customHeight="1">
      <c r="C154" s="174">
        <f>Tables!$C$17</f>
        <v>7.21</v>
      </c>
      <c r="D154" s="174"/>
      <c r="G154" s="142" t="s">
        <v>24</v>
      </c>
      <c r="I154" s="159"/>
      <c r="J154" s="159"/>
      <c r="K154" s="159"/>
      <c r="L154" s="159"/>
      <c r="N154" s="159"/>
      <c r="O154" s="159"/>
      <c r="P154" s="159"/>
      <c r="Q154" s="159"/>
      <c r="S154" s="159"/>
      <c r="T154" s="159"/>
      <c r="U154" s="159"/>
      <c r="V154" s="159"/>
      <c r="X154" s="159"/>
      <c r="Y154" s="159"/>
      <c r="Z154" s="159"/>
      <c r="AA154" s="159"/>
      <c r="AC154" s="159"/>
      <c r="AD154" s="159"/>
      <c r="AE154" s="159"/>
      <c r="AF154" s="159"/>
      <c r="AH154" s="159"/>
      <c r="AI154" s="159"/>
      <c r="AJ154" s="159"/>
      <c r="AK154" s="159"/>
      <c r="AM154" s="124">
        <f t="shared" si="3"/>
        <v>1</v>
      </c>
      <c r="AN154" s="124">
        <f t="shared" si="4"/>
        <v>1</v>
      </c>
      <c r="AO154" s="124">
        <f t="shared" si="5"/>
        <v>1</v>
      </c>
      <c r="AP154" s="124">
        <f t="shared" si="6"/>
        <v>1</v>
      </c>
      <c r="AQ154" s="124">
        <f t="shared" ref="AQ154:AQ157" si="7">IF(OR(ISBLANK(AH154),ISBLANK(I154)),1,IF(AH154&gt;I154,1,0))</f>
        <v>1</v>
      </c>
    </row>
    <row r="155" spans="2:43" ht="14.65" customHeight="1">
      <c r="C155" s="174">
        <f>Tables!$C$18</f>
        <v>8.6300000000000008</v>
      </c>
      <c r="D155" s="174"/>
      <c r="G155" s="142" t="s">
        <v>29</v>
      </c>
      <c r="I155" s="159"/>
      <c r="J155" s="159"/>
      <c r="K155" s="159"/>
      <c r="L155" s="159"/>
      <c r="N155" s="159"/>
      <c r="O155" s="159"/>
      <c r="P155" s="159"/>
      <c r="Q155" s="159"/>
      <c r="S155" s="159"/>
      <c r="T155" s="159"/>
      <c r="U155" s="159"/>
      <c r="V155" s="159"/>
      <c r="X155" s="159"/>
      <c r="Y155" s="159"/>
      <c r="Z155" s="159"/>
      <c r="AA155" s="159"/>
      <c r="AC155" s="159"/>
      <c r="AD155" s="159"/>
      <c r="AE155" s="159"/>
      <c r="AF155" s="159"/>
      <c r="AH155" s="159"/>
      <c r="AI155" s="159"/>
      <c r="AJ155" s="159"/>
      <c r="AK155" s="159"/>
      <c r="AM155" s="124">
        <f t="shared" si="3"/>
        <v>1</v>
      </c>
      <c r="AN155" s="124">
        <f t="shared" si="4"/>
        <v>1</v>
      </c>
      <c r="AO155" s="124">
        <f t="shared" si="5"/>
        <v>1</v>
      </c>
      <c r="AP155" s="124">
        <f t="shared" si="6"/>
        <v>1</v>
      </c>
      <c r="AQ155" s="124">
        <f t="shared" si="7"/>
        <v>1</v>
      </c>
    </row>
    <row r="156" spans="2:43" ht="14.65" customHeight="1">
      <c r="C156" s="174">
        <f>Tables!$C$19</f>
        <v>10.8</v>
      </c>
      <c r="D156" s="174"/>
      <c r="G156" s="142" t="s">
        <v>32</v>
      </c>
      <c r="I156" s="159"/>
      <c r="J156" s="159"/>
      <c r="K156" s="159"/>
      <c r="L156" s="159"/>
      <c r="N156" s="159"/>
      <c r="O156" s="159"/>
      <c r="P156" s="159"/>
      <c r="Q156" s="159"/>
      <c r="S156" s="159"/>
      <c r="T156" s="159"/>
      <c r="U156" s="159"/>
      <c r="V156" s="159"/>
      <c r="X156" s="159"/>
      <c r="Y156" s="159"/>
      <c r="Z156" s="159"/>
      <c r="AA156" s="159"/>
      <c r="AC156" s="159"/>
      <c r="AD156" s="159"/>
      <c r="AE156" s="159"/>
      <c r="AF156" s="159"/>
      <c r="AH156" s="159"/>
      <c r="AI156" s="159"/>
      <c r="AJ156" s="159"/>
      <c r="AK156" s="159"/>
      <c r="AM156" s="124">
        <f t="shared" si="3"/>
        <v>1</v>
      </c>
      <c r="AN156" s="124">
        <f t="shared" si="4"/>
        <v>1</v>
      </c>
      <c r="AO156" s="124">
        <f t="shared" si="5"/>
        <v>1</v>
      </c>
      <c r="AP156" s="124">
        <f t="shared" si="6"/>
        <v>1</v>
      </c>
      <c r="AQ156" s="124">
        <f t="shared" si="7"/>
        <v>1</v>
      </c>
    </row>
    <row r="157" spans="2:43" ht="14.65" customHeight="1">
      <c r="C157" s="174">
        <f>Tables!$C$20</f>
        <v>14.8</v>
      </c>
      <c r="D157" s="174"/>
      <c r="G157" s="142" t="s">
        <v>36</v>
      </c>
      <c r="I157" s="159"/>
      <c r="J157" s="159"/>
      <c r="K157" s="159"/>
      <c r="L157" s="159"/>
      <c r="N157" s="159"/>
      <c r="O157" s="159"/>
      <c r="P157" s="159"/>
      <c r="Q157" s="159"/>
      <c r="S157" s="159"/>
      <c r="T157" s="159"/>
      <c r="U157" s="159"/>
      <c r="V157" s="159"/>
      <c r="X157" s="159"/>
      <c r="Y157" s="159"/>
      <c r="Z157" s="159"/>
      <c r="AA157" s="159"/>
      <c r="AC157" s="159"/>
      <c r="AD157" s="159"/>
      <c r="AE157" s="159"/>
      <c r="AF157" s="159"/>
      <c r="AH157" s="159"/>
      <c r="AI157" s="159"/>
      <c r="AJ157" s="159"/>
      <c r="AK157" s="159"/>
      <c r="AM157" s="124">
        <f t="shared" si="3"/>
        <v>1</v>
      </c>
      <c r="AN157" s="124">
        <f t="shared" si="4"/>
        <v>1</v>
      </c>
      <c r="AO157" s="129">
        <f>AH104-X157</f>
        <v>0</v>
      </c>
      <c r="AP157" s="124">
        <f>IF(ISBLANK(AC157),1,IF(AC157&gt;$AP$148,1,0))</f>
        <v>1</v>
      </c>
      <c r="AQ157" s="124">
        <f t="shared" si="7"/>
        <v>1</v>
      </c>
    </row>
    <row r="158" spans="2:43" ht="4.9000000000000004" customHeight="1">
      <c r="AO158" s="136"/>
      <c r="AP158" s="136"/>
      <c r="AQ158" s="136"/>
    </row>
    <row r="159" spans="2:43" ht="15" customHeight="1">
      <c r="AK159" s="43"/>
      <c r="AO159" s="136"/>
      <c r="AP159" s="136"/>
      <c r="AQ159" s="136"/>
    </row>
    <row r="160" spans="2:43" ht="15" customHeight="1">
      <c r="B160" s="150">
        <f>Tables!$C$13</f>
        <v>45031</v>
      </c>
      <c r="C160" s="150"/>
      <c r="D160" s="150"/>
      <c r="E160" s="150"/>
      <c r="F160" s="150"/>
      <c r="G160" s="150"/>
      <c r="H160" s="150"/>
      <c r="R160" s="151" t="s">
        <v>265</v>
      </c>
      <c r="S160" s="151"/>
      <c r="T160" s="151"/>
      <c r="U160" s="151"/>
      <c r="AK160" s="43"/>
      <c r="AO160" s="136"/>
      <c r="AP160" s="136"/>
      <c r="AQ160" s="136"/>
    </row>
    <row r="161" spans="2:37" ht="15" customHeight="1">
      <c r="C161" s="142" t="s">
        <v>168</v>
      </c>
      <c r="D161" s="157">
        <f>IF(ISBLANK($E$17),"",$E$17)</f>
        <v>0</v>
      </c>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49"/>
      <c r="AB161" s="49"/>
      <c r="AC161" s="49"/>
      <c r="AF161" s="142" t="s">
        <v>99</v>
      </c>
      <c r="AG161" s="146">
        <f>$AF$17</f>
        <v>0</v>
      </c>
      <c r="AH161" s="146"/>
      <c r="AI161" s="146"/>
      <c r="AJ161" s="146"/>
      <c r="AK161" s="146"/>
    </row>
    <row r="162" spans="2:37" ht="15" customHeight="1">
      <c r="H162" s="50"/>
      <c r="I162" s="50"/>
      <c r="J162" s="142"/>
      <c r="K162" s="142"/>
      <c r="L162" s="142"/>
      <c r="M162" s="50"/>
      <c r="N162" s="49"/>
      <c r="O162" s="49"/>
      <c r="P162" s="49"/>
      <c r="Q162" s="49"/>
      <c r="R162" s="49"/>
      <c r="S162" s="49"/>
      <c r="T162" s="49"/>
      <c r="U162" s="49"/>
      <c r="V162" s="49"/>
      <c r="W162" s="49"/>
      <c r="X162" s="49"/>
      <c r="Y162" s="49"/>
      <c r="Z162" s="49"/>
      <c r="AA162" s="49"/>
      <c r="AB162" s="49"/>
      <c r="AC162" s="49"/>
      <c r="AF162" s="142" t="s">
        <v>122</v>
      </c>
      <c r="AG162" s="198">
        <f>IF(ISBLANK($AF$18),"",$AF$18)</f>
        <v>0</v>
      </c>
      <c r="AH162" s="198"/>
      <c r="AI162" s="198"/>
      <c r="AJ162" s="198"/>
      <c r="AK162" s="198"/>
    </row>
    <row r="163" spans="2:37" ht="15" customHeight="1">
      <c r="B163" s="3" t="s">
        <v>278</v>
      </c>
      <c r="C163" s="3"/>
      <c r="D163" s="3"/>
      <c r="E163" s="3"/>
      <c r="F163" s="3"/>
      <c r="G163" s="3"/>
    </row>
    <row r="164" spans="2:37" ht="15" customHeight="1">
      <c r="B164" s="179"/>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1"/>
    </row>
    <row r="165" spans="2:37" ht="15" customHeight="1">
      <c r="B165" s="182"/>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4"/>
    </row>
    <row r="166" spans="2:37" ht="15" customHeight="1">
      <c r="B166" s="182"/>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4"/>
    </row>
    <row r="167" spans="2:37" ht="15" customHeight="1">
      <c r="B167" s="182"/>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4"/>
    </row>
    <row r="168" spans="2:37" ht="15" customHeight="1">
      <c r="B168" s="182"/>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4"/>
    </row>
    <row r="169" spans="2:37" ht="15" customHeight="1">
      <c r="B169" s="182"/>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4"/>
    </row>
    <row r="170" spans="2:37" ht="15" customHeight="1">
      <c r="B170" s="182"/>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4"/>
    </row>
    <row r="171" spans="2:37" ht="15" customHeight="1">
      <c r="B171" s="185"/>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7"/>
    </row>
    <row r="172" spans="2:37" ht="4.9000000000000004" customHeight="1">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row>
    <row r="173" spans="2:37" ht="15" customHeight="1">
      <c r="B173" s="1" t="s">
        <v>380</v>
      </c>
      <c r="C173" s="1"/>
      <c r="D173" s="1"/>
      <c r="E173" s="1"/>
      <c r="F173" s="1"/>
      <c r="G173" s="1"/>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row>
    <row r="174" spans="2:37" ht="15" customHeight="1">
      <c r="C174" s="142"/>
      <c r="E174" s="142" t="s">
        <v>119</v>
      </c>
      <c r="F174" s="148"/>
      <c r="G174" s="148"/>
      <c r="H174" s="148"/>
      <c r="I174" s="148"/>
      <c r="J174" s="148"/>
      <c r="K174" s="148"/>
      <c r="L174" s="148"/>
      <c r="M174" s="148"/>
      <c r="N174" s="148"/>
      <c r="O174" s="148"/>
      <c r="P174" s="148"/>
      <c r="Q174" s="148"/>
      <c r="R174" s="148"/>
      <c r="S174" s="148"/>
      <c r="T174" s="148"/>
      <c r="U174" s="148"/>
      <c r="V174" s="148"/>
    </row>
    <row r="175" spans="2:37" ht="15" customHeight="1">
      <c r="C175" s="142"/>
      <c r="E175" s="142" t="s">
        <v>121</v>
      </c>
      <c r="F175" s="171"/>
      <c r="G175" s="171"/>
      <c r="H175" s="171"/>
      <c r="I175" s="171"/>
      <c r="J175" s="171"/>
      <c r="K175" s="171"/>
      <c r="L175" s="171"/>
      <c r="M175" s="171"/>
      <c r="N175" s="171"/>
      <c r="O175" s="171"/>
      <c r="P175" s="171"/>
      <c r="Q175" s="171"/>
      <c r="R175" s="171"/>
      <c r="S175" s="171"/>
      <c r="T175" s="171"/>
      <c r="U175" s="171"/>
      <c r="V175" s="171"/>
      <c r="W175" s="135"/>
      <c r="X175" s="135"/>
      <c r="Y175" s="135"/>
      <c r="Z175" s="135"/>
      <c r="AA175" s="135"/>
      <c r="AB175" s="135"/>
      <c r="AC175" s="135"/>
      <c r="AD175" s="135"/>
      <c r="AE175" s="135"/>
      <c r="AF175" s="135"/>
      <c r="AG175" s="135"/>
      <c r="AH175" s="135"/>
      <c r="AI175" s="135"/>
      <c r="AJ175" s="135"/>
      <c r="AK175" s="135"/>
    </row>
    <row r="176" spans="2:37" ht="15" customHeight="1">
      <c r="C176" s="142"/>
      <c r="E176" s="142" t="s">
        <v>381</v>
      </c>
      <c r="F176" s="171"/>
      <c r="G176" s="171"/>
      <c r="H176" s="171"/>
      <c r="I176" s="171"/>
      <c r="J176" s="171"/>
      <c r="K176" s="171"/>
      <c r="L176" s="171"/>
      <c r="M176" s="171"/>
      <c r="N176" s="171"/>
      <c r="O176" s="171"/>
      <c r="P176" s="171"/>
      <c r="Q176" s="171"/>
      <c r="R176" s="171"/>
      <c r="S176" s="171"/>
      <c r="T176" s="171"/>
      <c r="U176" s="171"/>
      <c r="V176" s="171"/>
      <c r="X176" s="142"/>
      <c r="Y176" s="142" t="s">
        <v>382</v>
      </c>
      <c r="Z176" s="145"/>
      <c r="AA176" s="145"/>
      <c r="AB176" s="145"/>
      <c r="AC176" s="145"/>
      <c r="AF176" s="142"/>
      <c r="AG176" s="142" t="s">
        <v>383</v>
      </c>
      <c r="AH176" s="145"/>
      <c r="AI176" s="145"/>
      <c r="AJ176" s="145"/>
      <c r="AK176" s="145"/>
    </row>
    <row r="177" spans="2:39" ht="15" customHeight="1">
      <c r="C177" s="142"/>
      <c r="E177" s="142" t="s">
        <v>291</v>
      </c>
      <c r="F177" s="210"/>
      <c r="G177" s="210"/>
      <c r="H177" s="210"/>
      <c r="I177" s="210"/>
      <c r="J177" s="210"/>
      <c r="K177" s="210"/>
      <c r="L177" s="210"/>
      <c r="M177" s="210"/>
      <c r="N177" s="210"/>
      <c r="O177" s="210"/>
      <c r="P177" s="210"/>
      <c r="Q177" s="210"/>
      <c r="R177" s="210"/>
      <c r="S177" s="210"/>
      <c r="T177" s="210"/>
      <c r="U177" s="210"/>
      <c r="V177" s="210"/>
      <c r="X177" s="12"/>
      <c r="Y177" s="12"/>
      <c r="Z177" s="12"/>
      <c r="AA177" s="12"/>
      <c r="AB177" s="12"/>
      <c r="AC177" s="12"/>
      <c r="AD177" s="142" t="s">
        <v>292</v>
      </c>
      <c r="AE177" s="214"/>
      <c r="AF177" s="214"/>
      <c r="AG177" s="214"/>
      <c r="AH177" s="214"/>
      <c r="AI177" s="214"/>
      <c r="AJ177" s="135"/>
      <c r="AK177" s="135"/>
    </row>
    <row r="178" spans="2:39" ht="4.9000000000000004" customHeight="1">
      <c r="B178" s="142"/>
      <c r="C178" s="142"/>
      <c r="D178" s="142"/>
      <c r="E178" s="142"/>
      <c r="F178" s="142"/>
      <c r="G178" s="142"/>
      <c r="H178" s="52"/>
      <c r="I178" s="52"/>
      <c r="J178" s="52"/>
      <c r="K178" s="52"/>
      <c r="L178" s="52"/>
      <c r="M178" s="52"/>
      <c r="N178" s="52"/>
      <c r="O178" s="52"/>
      <c r="P178" s="52"/>
      <c r="Q178" s="52"/>
      <c r="R178" s="52"/>
      <c r="S178" s="52"/>
      <c r="T178" s="52"/>
      <c r="U178" s="52"/>
      <c r="V178" s="52"/>
      <c r="X178" s="135"/>
      <c r="Y178" s="135"/>
      <c r="Z178" s="135"/>
      <c r="AA178" s="135"/>
      <c r="AB178" s="135"/>
      <c r="AC178" s="135"/>
      <c r="AD178" s="142"/>
      <c r="AE178" s="135"/>
      <c r="AF178" s="135"/>
      <c r="AG178" s="135"/>
      <c r="AH178" s="135"/>
      <c r="AI178" s="135"/>
      <c r="AJ178" s="135"/>
      <c r="AK178" s="135"/>
    </row>
    <row r="179" spans="2:39" ht="15" customHeight="1">
      <c r="B179" s="1" t="s">
        <v>384</v>
      </c>
      <c r="C179" s="1"/>
      <c r="D179" s="1"/>
      <c r="E179" s="1"/>
      <c r="F179" s="1"/>
      <c r="G179" s="1"/>
      <c r="H179" s="135"/>
      <c r="I179" s="135"/>
      <c r="J179" s="135"/>
      <c r="K179" s="135"/>
      <c r="L179" s="135"/>
      <c r="M179" s="135"/>
      <c r="N179" s="135"/>
      <c r="O179" s="135"/>
      <c r="P179" s="135"/>
      <c r="Q179" s="135"/>
      <c r="R179" s="135"/>
      <c r="S179" s="135"/>
      <c r="T179" s="135"/>
      <c r="U179" s="135"/>
      <c r="V179" s="135"/>
      <c r="X179" s="135"/>
      <c r="Y179" s="135"/>
      <c r="Z179" s="135"/>
      <c r="AA179" s="135"/>
      <c r="AB179" s="135"/>
      <c r="AC179" s="135"/>
      <c r="AE179" s="23"/>
      <c r="AF179" s="39" t="s">
        <v>385</v>
      </c>
      <c r="AH179" s="135"/>
      <c r="AI179" s="135"/>
      <c r="AJ179" s="135"/>
      <c r="AK179" s="135"/>
      <c r="AM179" s="124">
        <f>IF(ISBLANK(AE179),1,2)</f>
        <v>1</v>
      </c>
    </row>
    <row r="180" spans="2:39" ht="15" customHeight="1">
      <c r="C180" s="142"/>
      <c r="E180" s="142" t="s">
        <v>386</v>
      </c>
      <c r="F180" s="148"/>
      <c r="G180" s="148"/>
      <c r="H180" s="148"/>
      <c r="I180" s="148"/>
      <c r="J180" s="148"/>
      <c r="K180" s="148"/>
      <c r="L180" s="148"/>
      <c r="M180" s="148"/>
      <c r="N180" s="148"/>
      <c r="O180" s="148"/>
      <c r="P180" s="148"/>
      <c r="Q180" s="148"/>
      <c r="R180" s="148"/>
      <c r="S180" s="148"/>
      <c r="T180" s="148"/>
      <c r="U180" s="148"/>
      <c r="V180" s="148"/>
    </row>
    <row r="181" spans="2:39" ht="15" customHeight="1">
      <c r="C181" s="142"/>
      <c r="E181" s="142" t="s">
        <v>121</v>
      </c>
      <c r="F181" s="171"/>
      <c r="G181" s="171"/>
      <c r="H181" s="171"/>
      <c r="I181" s="171"/>
      <c r="J181" s="171"/>
      <c r="K181" s="171"/>
      <c r="L181" s="171"/>
      <c r="M181" s="171"/>
      <c r="N181" s="171"/>
      <c r="O181" s="171"/>
      <c r="P181" s="171"/>
      <c r="Q181" s="171"/>
      <c r="R181" s="171"/>
      <c r="S181" s="171"/>
      <c r="T181" s="171"/>
      <c r="U181" s="171"/>
      <c r="V181" s="171"/>
      <c r="AE181" s="135"/>
      <c r="AF181" s="135"/>
      <c r="AG181" s="135"/>
      <c r="AH181" s="135"/>
      <c r="AI181" s="135"/>
      <c r="AJ181" s="135"/>
      <c r="AK181" s="135"/>
    </row>
    <row r="182" spans="2:39" ht="15" customHeight="1">
      <c r="C182" s="142"/>
      <c r="E182" s="142" t="s">
        <v>381</v>
      </c>
      <c r="F182" s="171"/>
      <c r="G182" s="171"/>
      <c r="H182" s="171"/>
      <c r="I182" s="171"/>
      <c r="J182" s="171"/>
      <c r="K182" s="171"/>
      <c r="L182" s="171"/>
      <c r="M182" s="171"/>
      <c r="N182" s="171"/>
      <c r="O182" s="171"/>
      <c r="P182" s="171"/>
      <c r="Q182" s="171"/>
      <c r="R182" s="171"/>
      <c r="S182" s="171"/>
      <c r="T182" s="171"/>
      <c r="U182" s="171"/>
      <c r="V182" s="171"/>
      <c r="X182" s="142"/>
      <c r="Y182" s="142" t="s">
        <v>382</v>
      </c>
      <c r="Z182" s="145"/>
      <c r="AA182" s="145"/>
      <c r="AB182" s="145"/>
      <c r="AC182" s="145"/>
      <c r="AF182" s="142"/>
      <c r="AG182" s="142" t="s">
        <v>383</v>
      </c>
      <c r="AH182" s="145"/>
      <c r="AI182" s="145"/>
      <c r="AJ182" s="145"/>
      <c r="AK182" s="145"/>
    </row>
    <row r="183" spans="2:39" ht="15" customHeight="1">
      <c r="C183" s="142"/>
      <c r="E183" s="142" t="s">
        <v>387</v>
      </c>
    </row>
    <row r="184" spans="2:39" ht="15" customHeight="1">
      <c r="C184" s="142"/>
      <c r="E184" s="142" t="s">
        <v>119</v>
      </c>
      <c r="F184" s="148"/>
      <c r="G184" s="148"/>
      <c r="H184" s="148"/>
      <c r="I184" s="148"/>
      <c r="J184" s="148"/>
      <c r="K184" s="148"/>
      <c r="L184" s="148"/>
      <c r="M184" s="148"/>
      <c r="N184" s="148"/>
      <c r="O184" s="148"/>
      <c r="P184" s="148"/>
      <c r="Q184" s="148"/>
      <c r="R184" s="148"/>
      <c r="S184" s="148"/>
      <c r="T184" s="148"/>
      <c r="U184" s="148"/>
      <c r="V184" s="148"/>
      <c r="W184" s="135"/>
      <c r="X184" s="135"/>
      <c r="Y184" s="135"/>
      <c r="Z184" s="135"/>
      <c r="AA184" s="135"/>
      <c r="AB184" s="135"/>
      <c r="AC184" s="135"/>
      <c r="AD184" s="142" t="s">
        <v>388</v>
      </c>
      <c r="AE184" s="148"/>
      <c r="AF184" s="148"/>
      <c r="AG184" s="148"/>
      <c r="AH184" s="148"/>
      <c r="AI184" s="148"/>
      <c r="AJ184" s="148"/>
      <c r="AK184" s="148"/>
    </row>
    <row r="185" spans="2:39" ht="15" customHeight="1">
      <c r="C185" s="142"/>
      <c r="E185" s="142" t="s">
        <v>291</v>
      </c>
      <c r="F185" s="210"/>
      <c r="G185" s="210"/>
      <c r="H185" s="210"/>
      <c r="I185" s="210"/>
      <c r="J185" s="210"/>
      <c r="K185" s="210"/>
      <c r="L185" s="210"/>
      <c r="M185" s="210"/>
      <c r="N185" s="210"/>
      <c r="O185" s="210"/>
      <c r="P185" s="210"/>
      <c r="Q185" s="210"/>
      <c r="R185" s="210"/>
      <c r="S185" s="210"/>
      <c r="T185" s="210"/>
      <c r="U185" s="210"/>
      <c r="V185" s="210"/>
      <c r="AD185" s="142" t="s">
        <v>292</v>
      </c>
      <c r="AE185" s="212"/>
      <c r="AF185" s="212"/>
      <c r="AG185" s="212"/>
      <c r="AH185" s="212"/>
      <c r="AI185" s="212"/>
    </row>
    <row r="186" spans="2:39" ht="15" customHeight="1">
      <c r="C186" s="142"/>
    </row>
    <row r="187" spans="2:39" ht="15" customHeight="1">
      <c r="B187" s="1" t="s">
        <v>280</v>
      </c>
      <c r="C187" s="1"/>
      <c r="D187" s="1"/>
      <c r="E187" s="1"/>
      <c r="F187" s="1"/>
      <c r="G187" s="1"/>
      <c r="H187" s="1"/>
      <c r="I187" s="1"/>
    </row>
    <row r="188" spans="2:39" ht="15" customHeight="1">
      <c r="B188" s="211" t="s">
        <v>389</v>
      </c>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row>
    <row r="189" spans="2:39" ht="15" customHeight="1">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row>
    <row r="190" spans="2:39" ht="15" customHeight="1">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row>
    <row r="191" spans="2:39" ht="15" customHeight="1">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row>
    <row r="192" spans="2:39" ht="15" customHeight="1">
      <c r="D192" s="142" t="s">
        <v>390</v>
      </c>
      <c r="E192" s="148"/>
      <c r="F192" s="148"/>
      <c r="G192" s="148"/>
      <c r="H192" s="148"/>
      <c r="I192" s="148"/>
      <c r="J192" s="148"/>
      <c r="K192" s="148"/>
      <c r="L192" s="148"/>
      <c r="M192" s="148"/>
      <c r="N192" s="148"/>
      <c r="O192" s="148"/>
      <c r="P192" s="148"/>
      <c r="Q192" s="148"/>
      <c r="R192" s="148"/>
      <c r="S192" s="70"/>
      <c r="T192" s="70"/>
      <c r="X192" s="142"/>
      <c r="Y192" s="142" t="s">
        <v>290</v>
      </c>
    </row>
    <row r="193" spans="2:37" ht="15" customHeight="1">
      <c r="D193" s="142" t="s">
        <v>168</v>
      </c>
      <c r="E193" s="171"/>
      <c r="F193" s="171"/>
      <c r="G193" s="171"/>
      <c r="H193" s="171"/>
      <c r="I193" s="171"/>
      <c r="J193" s="171"/>
      <c r="K193" s="171"/>
      <c r="L193" s="171"/>
      <c r="M193" s="171"/>
      <c r="N193" s="171"/>
      <c r="O193" s="171"/>
      <c r="P193" s="171"/>
      <c r="Q193" s="171"/>
      <c r="R193" s="171"/>
      <c r="S193" s="70"/>
      <c r="T193" s="70"/>
    </row>
    <row r="194" spans="2:37" ht="15" customHeight="1">
      <c r="D194" s="142" t="s">
        <v>320</v>
      </c>
      <c r="E194" s="171"/>
      <c r="F194" s="171"/>
      <c r="G194" s="171"/>
      <c r="H194" s="171"/>
      <c r="I194" s="171"/>
      <c r="J194" s="171"/>
      <c r="K194" s="171"/>
      <c r="L194" s="171"/>
      <c r="M194" s="171"/>
      <c r="N194" s="171"/>
      <c r="O194" s="171"/>
      <c r="P194" s="171"/>
      <c r="Q194" s="171"/>
      <c r="R194" s="171"/>
      <c r="S194" s="70"/>
      <c r="T194" s="70"/>
    </row>
    <row r="195" spans="2:37" ht="15" customHeight="1">
      <c r="D195" s="142"/>
      <c r="E195" s="171"/>
      <c r="F195" s="171"/>
      <c r="G195" s="171"/>
      <c r="H195" s="171"/>
      <c r="I195" s="171"/>
      <c r="J195" s="171"/>
      <c r="K195" s="171"/>
      <c r="L195" s="171"/>
      <c r="M195" s="171"/>
      <c r="N195" s="171"/>
      <c r="O195" s="171"/>
      <c r="P195" s="171"/>
      <c r="Q195" s="171"/>
      <c r="R195" s="171"/>
      <c r="S195" s="70"/>
      <c r="T195" s="70"/>
    </row>
    <row r="196" spans="2:37" ht="15" customHeight="1">
      <c r="D196" s="142" t="s">
        <v>391</v>
      </c>
      <c r="E196" s="210"/>
      <c r="F196" s="210"/>
      <c r="G196" s="210"/>
      <c r="H196" s="210"/>
      <c r="I196" s="210"/>
      <c r="J196" s="210"/>
      <c r="K196" s="210"/>
      <c r="L196" s="210"/>
      <c r="M196" s="210"/>
      <c r="N196" s="210"/>
      <c r="O196" s="210"/>
      <c r="P196" s="210"/>
      <c r="Q196" s="210"/>
      <c r="R196" s="210"/>
      <c r="S196" s="70"/>
      <c r="T196" s="70"/>
    </row>
    <row r="197" spans="2:37" ht="15" customHeight="1">
      <c r="D197" s="142" t="s">
        <v>392</v>
      </c>
      <c r="E197" s="212"/>
      <c r="F197" s="212"/>
      <c r="G197" s="212"/>
      <c r="H197" s="212"/>
      <c r="I197" s="212"/>
      <c r="J197" s="212"/>
      <c r="K197" s="81"/>
      <c r="L197" s="81"/>
      <c r="M197" s="81"/>
      <c r="N197" s="81"/>
      <c r="O197" s="81"/>
      <c r="P197" s="81"/>
      <c r="Q197" s="81"/>
      <c r="R197" s="81"/>
      <c r="S197" s="70"/>
      <c r="T197" s="70"/>
    </row>
    <row r="198" spans="2:37" ht="15" customHeight="1">
      <c r="D198" s="142"/>
      <c r="E198" s="208"/>
      <c r="F198" s="208"/>
      <c r="G198" s="208"/>
      <c r="H198" s="208"/>
      <c r="I198" s="208"/>
      <c r="J198" s="208"/>
      <c r="K198" s="209"/>
      <c r="L198" s="209"/>
      <c r="M198" s="209"/>
      <c r="N198" s="209"/>
      <c r="O198" s="209"/>
      <c r="P198" s="209"/>
      <c r="Q198" s="209"/>
      <c r="R198" s="209"/>
      <c r="S198" s="12"/>
      <c r="T198" s="12"/>
    </row>
    <row r="199" spans="2:37" ht="15" customHeight="1">
      <c r="D199" s="142" t="s">
        <v>393</v>
      </c>
      <c r="E199" s="145"/>
      <c r="F199" s="145"/>
      <c r="G199" s="145"/>
      <c r="H199" s="145"/>
      <c r="I199" s="145"/>
      <c r="J199" s="145"/>
      <c r="K199" s="145"/>
      <c r="L199" s="145"/>
      <c r="M199" s="145"/>
      <c r="N199" s="145"/>
      <c r="O199" s="145"/>
      <c r="P199" s="145"/>
      <c r="Q199" s="145"/>
      <c r="R199" s="145"/>
      <c r="S199" s="12"/>
      <c r="T199" s="12"/>
      <c r="X199" s="142"/>
      <c r="Y199" s="142" t="s">
        <v>99</v>
      </c>
      <c r="Z199" s="172"/>
      <c r="AA199" s="172"/>
      <c r="AB199" s="172"/>
      <c r="AC199" s="172"/>
      <c r="AD199" s="172"/>
    </row>
    <row r="200" spans="2:37" ht="15" customHeight="1"/>
    <row r="201" spans="2:37" ht="15" customHeight="1"/>
    <row r="202" spans="2:37" ht="15" customHeight="1"/>
    <row r="203" spans="2:37" ht="15" customHeight="1"/>
    <row r="204" spans="2:37" ht="15" customHeight="1">
      <c r="AK204" s="43"/>
    </row>
    <row r="205" spans="2:37" ht="15" customHeight="1">
      <c r="B205" s="150">
        <f>Tables!$C$13</f>
        <v>45031</v>
      </c>
      <c r="C205" s="150"/>
      <c r="D205" s="150"/>
      <c r="E205" s="150"/>
      <c r="F205" s="150"/>
      <c r="G205" s="150"/>
      <c r="H205" s="150"/>
      <c r="R205" s="151" t="s">
        <v>294</v>
      </c>
      <c r="S205" s="151"/>
      <c r="T205" s="151"/>
      <c r="U205" s="151"/>
      <c r="AK205" s="43"/>
    </row>
    <row r="206" spans="2:37" ht="15" customHeight="1">
      <c r="B206" s="137"/>
      <c r="C206" s="137"/>
      <c r="D206" s="137"/>
      <c r="E206" s="137"/>
      <c r="F206" s="137"/>
      <c r="G206" s="137"/>
      <c r="H206" s="137"/>
      <c r="R206" s="135"/>
      <c r="S206" s="135"/>
      <c r="T206" s="135"/>
      <c r="U206" s="135"/>
      <c r="AK206" s="43"/>
    </row>
    <row r="207" spans="2:37" ht="15" customHeight="1">
      <c r="C207" s="142" t="s">
        <v>168</v>
      </c>
      <c r="D207" s="157">
        <f>IF(ISBLANK($E$17),"",$E$17)</f>
        <v>0</v>
      </c>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49"/>
      <c r="AB207" s="49"/>
      <c r="AC207" s="49"/>
      <c r="AF207" s="142" t="s">
        <v>99</v>
      </c>
      <c r="AG207" s="146">
        <f>$AF$17</f>
        <v>0</v>
      </c>
      <c r="AH207" s="146"/>
      <c r="AI207" s="146"/>
      <c r="AJ207" s="146"/>
      <c r="AK207" s="146"/>
    </row>
    <row r="208" spans="2:37" ht="15" customHeight="1">
      <c r="H208" s="50"/>
      <c r="I208" s="50"/>
      <c r="J208" s="142"/>
      <c r="K208" s="142"/>
      <c r="L208" s="142"/>
      <c r="M208" s="50"/>
      <c r="N208" s="49"/>
      <c r="O208" s="49"/>
      <c r="P208" s="49"/>
      <c r="Q208" s="49"/>
      <c r="R208" s="49"/>
      <c r="S208" s="49"/>
      <c r="T208" s="49"/>
      <c r="U208" s="49"/>
      <c r="V208" s="49"/>
      <c r="W208" s="49"/>
      <c r="X208" s="49"/>
      <c r="Y208" s="49"/>
      <c r="Z208" s="49"/>
      <c r="AA208" s="49"/>
      <c r="AB208" s="49"/>
      <c r="AC208" s="49"/>
      <c r="AF208" s="142" t="s">
        <v>122</v>
      </c>
      <c r="AG208" s="198">
        <f>IF(ISBLANK($AF$18),"",$AF$18)</f>
        <v>0</v>
      </c>
      <c r="AH208" s="198"/>
      <c r="AI208" s="198"/>
      <c r="AJ208" s="198"/>
      <c r="AK208" s="198"/>
    </row>
    <row r="209" spans="1:39" ht="15" customHeight="1">
      <c r="B209" s="137"/>
      <c r="C209" s="137"/>
      <c r="D209" s="137"/>
      <c r="E209" s="137"/>
      <c r="F209" s="137"/>
      <c r="G209" s="137"/>
      <c r="H209" s="137"/>
      <c r="R209" s="135"/>
      <c r="S209" s="135"/>
      <c r="T209" s="135"/>
      <c r="U209" s="135"/>
      <c r="AK209" s="43"/>
    </row>
    <row r="210" spans="1:39" ht="15" customHeight="1"/>
    <row r="211" spans="1:39" ht="15" customHeight="1">
      <c r="A211" s="53" t="s">
        <v>295</v>
      </c>
      <c r="B211" s="74"/>
      <c r="C211" s="74"/>
      <c r="D211" s="74"/>
      <c r="E211" s="74"/>
      <c r="F211" s="74"/>
      <c r="G211" s="7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5"/>
      <c r="AM211" s="14" t="s">
        <v>296</v>
      </c>
    </row>
    <row r="212" spans="1:39" ht="15" customHeight="1">
      <c r="A212" s="56"/>
      <c r="B212" s="7"/>
      <c r="C212" s="7"/>
      <c r="D212" s="7"/>
      <c r="E212" s="7"/>
      <c r="F212" s="7"/>
      <c r="G212" s="7"/>
      <c r="H212" s="7"/>
      <c r="I212" s="7"/>
      <c r="J212" s="57" t="s">
        <v>297</v>
      </c>
      <c r="K212" s="57"/>
      <c r="L212" s="58" t="s">
        <v>298</v>
      </c>
      <c r="M212" s="57"/>
      <c r="N212" s="57"/>
      <c r="O212" s="58"/>
      <c r="P212" s="58"/>
      <c r="Q212" s="7"/>
      <c r="R212" s="7"/>
      <c r="S212" s="7"/>
      <c r="T212" s="7"/>
      <c r="U212" s="7"/>
      <c r="V212" s="7"/>
      <c r="W212" s="7"/>
      <c r="X212" s="7"/>
      <c r="Y212" s="7"/>
      <c r="Z212" s="7"/>
      <c r="AA212" s="7"/>
      <c r="AB212" s="7"/>
      <c r="AC212" s="7"/>
      <c r="AD212" s="7"/>
      <c r="AE212" s="7"/>
      <c r="AF212" s="7"/>
      <c r="AG212" s="7"/>
      <c r="AH212" s="7"/>
      <c r="AI212" s="7"/>
      <c r="AJ212" s="7"/>
      <c r="AK212" s="7"/>
      <c r="AL212" s="59"/>
      <c r="AM212" s="124">
        <f>SUM(AM214:AM223)</f>
        <v>8</v>
      </c>
    </row>
    <row r="213" spans="1:39" ht="15" customHeight="1">
      <c r="A213" s="56"/>
      <c r="B213" s="7"/>
      <c r="C213" s="7"/>
      <c r="D213" s="7"/>
      <c r="E213" s="7"/>
      <c r="F213" s="7"/>
      <c r="G213" s="7"/>
      <c r="H213" s="7"/>
      <c r="I213" s="7"/>
      <c r="J213" s="8" t="str">
        <f>IF(Tables!C24=0,"",Tables!C24&amp;":")</f>
        <v>Engineering or Building No.:</v>
      </c>
      <c r="K213" s="57"/>
      <c r="L213" s="7" t="str">
        <f>IF(ISBLANK(AF16),Tables!G12,"")</f>
        <v>Engineering or Building No. has not been provided</v>
      </c>
      <c r="M213" s="57"/>
      <c r="N213" s="57"/>
      <c r="O213" s="58"/>
      <c r="P213" s="58"/>
      <c r="Q213" s="7"/>
      <c r="R213" s="7"/>
      <c r="S213" s="7"/>
      <c r="T213" s="7"/>
      <c r="U213" s="7"/>
      <c r="V213" s="7"/>
      <c r="W213" s="7"/>
      <c r="X213" s="7"/>
      <c r="Y213" s="7"/>
      <c r="Z213" s="7"/>
      <c r="AA213" s="7"/>
      <c r="AB213" s="7"/>
      <c r="AC213" s="7"/>
      <c r="AD213" s="7"/>
      <c r="AE213" s="7"/>
      <c r="AF213" s="7"/>
      <c r="AG213" s="7"/>
      <c r="AH213" s="7"/>
      <c r="AI213" s="7"/>
      <c r="AJ213" s="7"/>
      <c r="AK213" s="7"/>
      <c r="AL213" s="59"/>
      <c r="AM213" s="124"/>
    </row>
    <row r="214" spans="1:39" ht="15" customHeight="1">
      <c r="A214" s="56"/>
      <c r="B214" s="7"/>
      <c r="C214" s="7"/>
      <c r="D214" s="7"/>
      <c r="E214" s="7"/>
      <c r="F214" s="7"/>
      <c r="G214" s="7"/>
      <c r="H214" s="7"/>
      <c r="I214" s="7"/>
      <c r="J214" s="8" t="s">
        <v>301</v>
      </c>
      <c r="K214" s="8"/>
      <c r="L214" s="7" t="str">
        <f>IF(AND(ISBLANK(AA100),ISBLANK(AE100)),Tables!G4,IF(AP100=1,"",IF(AN100&lt;6,Tables!G4,"")))</f>
        <v>Emergency Spillway Section not completed</v>
      </c>
      <c r="M214" s="8"/>
      <c r="N214" s="8"/>
      <c r="O214" s="7"/>
      <c r="P214" s="7"/>
      <c r="Q214" s="7"/>
      <c r="R214" s="7"/>
      <c r="S214" s="7"/>
      <c r="T214" s="7"/>
      <c r="U214" s="7"/>
      <c r="V214" s="7"/>
      <c r="W214" s="7"/>
      <c r="X214" s="7"/>
      <c r="Y214" s="7"/>
      <c r="Z214" s="7"/>
      <c r="AA214" s="7"/>
      <c r="AB214" s="7"/>
      <c r="AC214" s="7"/>
      <c r="AD214" s="7"/>
      <c r="AE214" s="7"/>
      <c r="AF214" s="7"/>
      <c r="AG214" s="7"/>
      <c r="AH214" s="7"/>
      <c r="AI214" s="7"/>
      <c r="AJ214" s="7"/>
      <c r="AK214" s="7"/>
      <c r="AL214" s="59"/>
      <c r="AM214" s="124">
        <f>IF(L214="",0,1)</f>
        <v>1</v>
      </c>
    </row>
    <row r="215" spans="1:39" ht="15" customHeight="1">
      <c r="A215" s="56"/>
      <c r="B215" s="7"/>
      <c r="C215" s="7"/>
      <c r="D215" s="7"/>
      <c r="E215" s="7"/>
      <c r="F215" s="7"/>
      <c r="G215" s="7"/>
      <c r="H215" s="7"/>
      <c r="I215" s="7"/>
      <c r="J215" s="8" t="s">
        <v>302</v>
      </c>
      <c r="K215" s="8"/>
      <c r="L215" s="7" t="str">
        <f>IF(AND(ISBLANK(AA100),ISBLANK(AE100)),Tables!G13,IF(AM149=1,"",IF(AO157&lt;1,Tables!G13,"")))</f>
        <v>Freeboard  &lt;  1.0 ft</v>
      </c>
      <c r="M215" s="8"/>
      <c r="N215" s="8"/>
      <c r="O215" s="7"/>
      <c r="P215" s="7"/>
      <c r="Q215" s="7"/>
      <c r="R215" s="7"/>
      <c r="S215" s="7"/>
      <c r="T215" s="7"/>
      <c r="U215" s="7"/>
      <c r="V215" s="7"/>
      <c r="W215" s="7"/>
      <c r="X215" s="7"/>
      <c r="Y215" s="7"/>
      <c r="Z215" s="7"/>
      <c r="AA215" s="7"/>
      <c r="AB215" s="7"/>
      <c r="AC215" s="7"/>
      <c r="AD215" s="7"/>
      <c r="AE215" s="7"/>
      <c r="AF215" s="7"/>
      <c r="AG215" s="7"/>
      <c r="AH215" s="7"/>
      <c r="AI215" s="7"/>
      <c r="AJ215" s="7"/>
      <c r="AK215" s="7"/>
      <c r="AL215" s="59"/>
      <c r="AM215" s="124"/>
    </row>
    <row r="216" spans="1:39" ht="15" customHeight="1">
      <c r="A216" s="56"/>
      <c r="B216" s="7"/>
      <c r="C216" s="7"/>
      <c r="D216" s="7"/>
      <c r="E216" s="7"/>
      <c r="F216" s="7"/>
      <c r="G216" s="7"/>
      <c r="H216" s="7"/>
      <c r="I216" s="7"/>
      <c r="J216" s="8" t="s">
        <v>303</v>
      </c>
      <c r="K216" s="8"/>
      <c r="L216" s="7" t="str">
        <f>IF(AP108&lt;2,Tables!G8,"")</f>
        <v>Latitude and/or Longitude not provided</v>
      </c>
      <c r="M216" s="8"/>
      <c r="N216" s="8"/>
      <c r="O216" s="7"/>
      <c r="P216" s="7"/>
      <c r="Q216" s="7"/>
      <c r="R216" s="7"/>
      <c r="S216" s="7"/>
      <c r="T216" s="7"/>
      <c r="U216" s="7"/>
      <c r="V216" s="7"/>
      <c r="W216" s="7"/>
      <c r="X216" s="7"/>
      <c r="Y216" s="7"/>
      <c r="Z216" s="7"/>
      <c r="AA216" s="7"/>
      <c r="AB216" s="7"/>
      <c r="AC216" s="7"/>
      <c r="AD216" s="7"/>
      <c r="AE216" s="7"/>
      <c r="AF216" s="7"/>
      <c r="AG216" s="7"/>
      <c r="AH216" s="7"/>
      <c r="AI216" s="7"/>
      <c r="AJ216" s="7"/>
      <c r="AK216" s="7"/>
      <c r="AL216" s="59"/>
      <c r="AM216" s="124">
        <f t="shared" ref="AM216:AM223" si="8">IF(L216="",0,1)</f>
        <v>1</v>
      </c>
    </row>
    <row r="217" spans="1:39" ht="15" customHeight="1">
      <c r="A217" s="56"/>
      <c r="B217" s="7"/>
      <c r="C217" s="7"/>
      <c r="D217" s="7"/>
      <c r="E217" s="7"/>
      <c r="F217" s="7"/>
      <c r="G217" s="7"/>
      <c r="H217" s="7"/>
      <c r="I217" s="7"/>
      <c r="J217" s="8" t="s">
        <v>304</v>
      </c>
      <c r="K217" s="8"/>
      <c r="L217" s="7" t="str">
        <f>IF(AN113=2,Tables!G9,IF(AN111=1,"",Tables!G9))</f>
        <v>WQv Required &gt; WQv Provided</v>
      </c>
      <c r="M217" s="8"/>
      <c r="N217" s="8"/>
      <c r="O217" s="7"/>
      <c r="P217" s="7"/>
      <c r="Q217" s="7"/>
      <c r="R217" s="7"/>
      <c r="S217" s="7"/>
      <c r="T217" s="7"/>
      <c r="U217" s="7"/>
      <c r="V217" s="7"/>
      <c r="W217" s="7"/>
      <c r="X217" s="7"/>
      <c r="Y217" s="7"/>
      <c r="Z217" s="7"/>
      <c r="AA217" s="7"/>
      <c r="AB217" s="7"/>
      <c r="AC217" s="7"/>
      <c r="AD217" s="7"/>
      <c r="AE217" s="7"/>
      <c r="AF217" s="7"/>
      <c r="AG217" s="7"/>
      <c r="AH217" s="7"/>
      <c r="AI217" s="7"/>
      <c r="AJ217" s="7"/>
      <c r="AK217" s="7"/>
      <c r="AL217" s="59"/>
      <c r="AM217" s="124">
        <f t="shared" si="8"/>
        <v>1</v>
      </c>
    </row>
    <row r="218" spans="1:39" ht="15" customHeight="1">
      <c r="A218" s="56"/>
      <c r="B218" s="7"/>
      <c r="C218" s="7"/>
      <c r="D218" s="7"/>
      <c r="E218" s="7"/>
      <c r="F218" s="7"/>
      <c r="G218" s="7"/>
      <c r="H218" s="7"/>
      <c r="I218" s="7"/>
      <c r="J218" s="130" t="s">
        <v>394</v>
      </c>
      <c r="K218" s="8"/>
      <c r="L218" s="7"/>
      <c r="M218" s="8"/>
      <c r="N218" s="8"/>
      <c r="O218" s="7"/>
      <c r="P218" s="7"/>
      <c r="Q218" s="7"/>
      <c r="R218" s="7"/>
      <c r="S218" s="7"/>
      <c r="T218" s="7"/>
      <c r="U218" s="7"/>
      <c r="V218" s="7"/>
      <c r="W218" s="7"/>
      <c r="X218" s="7"/>
      <c r="Y218" s="7"/>
      <c r="Z218" s="7"/>
      <c r="AA218" s="7"/>
      <c r="AB218" s="7"/>
      <c r="AC218" s="7"/>
      <c r="AD218" s="7"/>
      <c r="AE218" s="7"/>
      <c r="AF218" s="7"/>
      <c r="AG218" s="7"/>
      <c r="AH218" s="7"/>
      <c r="AI218" s="7"/>
      <c r="AJ218" s="7"/>
      <c r="AK218" s="7"/>
      <c r="AL218" s="59"/>
      <c r="AM218" s="124">
        <f t="shared" si="8"/>
        <v>0</v>
      </c>
    </row>
    <row r="219" spans="1:39" ht="15" customHeight="1">
      <c r="A219" s="56"/>
      <c r="B219" s="7"/>
      <c r="C219" s="7"/>
      <c r="D219" s="7"/>
      <c r="E219" s="7"/>
      <c r="F219" s="7"/>
      <c r="G219" s="7"/>
      <c r="H219" s="7"/>
      <c r="I219" s="7"/>
      <c r="J219" s="8" t="s">
        <v>395</v>
      </c>
      <c r="K219" s="8"/>
      <c r="L219" s="7" t="str">
        <f>IF(AM151&gt;0,Tables!G10,"")</f>
        <v>As-Built does not match Design</v>
      </c>
      <c r="M219" s="8"/>
      <c r="N219" s="8"/>
      <c r="O219" s="7"/>
      <c r="P219" s="7"/>
      <c r="Q219" s="7"/>
      <c r="R219" s="7"/>
      <c r="S219" s="7"/>
      <c r="T219" s="7"/>
      <c r="U219" s="7"/>
      <c r="V219" s="7"/>
      <c r="W219" s="7"/>
      <c r="X219" s="7"/>
      <c r="Y219" s="7"/>
      <c r="Z219" s="7"/>
      <c r="AA219" s="7"/>
      <c r="AB219" s="7"/>
      <c r="AC219" s="7"/>
      <c r="AD219" s="7"/>
      <c r="AE219" s="7"/>
      <c r="AF219" s="7"/>
      <c r="AG219" s="7"/>
      <c r="AH219" s="7"/>
      <c r="AI219" s="7"/>
      <c r="AJ219" s="7"/>
      <c r="AK219" s="7"/>
      <c r="AL219" s="59"/>
      <c r="AM219" s="124">
        <f t="shared" si="8"/>
        <v>1</v>
      </c>
    </row>
    <row r="220" spans="1:39" ht="15" customHeight="1">
      <c r="A220" s="56"/>
      <c r="B220" s="7"/>
      <c r="C220" s="7"/>
      <c r="D220" s="7"/>
      <c r="E220" s="7"/>
      <c r="F220" s="7"/>
      <c r="G220" s="7"/>
      <c r="H220" s="7"/>
      <c r="I220" s="7"/>
      <c r="J220" s="8" t="s">
        <v>396</v>
      </c>
      <c r="K220" s="8"/>
      <c r="L220" s="7" t="str">
        <f>IF(AN151&gt;0,Tables!G10,"")</f>
        <v>As-Built does not match Design</v>
      </c>
      <c r="M220" s="8"/>
      <c r="N220" s="8"/>
      <c r="O220" s="7"/>
      <c r="P220" s="7"/>
      <c r="Q220" s="7"/>
      <c r="R220" s="7"/>
      <c r="S220" s="7"/>
      <c r="T220" s="7"/>
      <c r="U220" s="7"/>
      <c r="V220" s="7"/>
      <c r="W220" s="7"/>
      <c r="X220" s="7"/>
      <c r="Y220" s="7"/>
      <c r="Z220" s="7"/>
      <c r="AA220" s="7"/>
      <c r="AB220" s="7"/>
      <c r="AC220" s="7"/>
      <c r="AD220" s="7"/>
      <c r="AE220" s="7"/>
      <c r="AF220" s="7"/>
      <c r="AG220" s="7"/>
      <c r="AH220" s="7"/>
      <c r="AI220" s="7"/>
      <c r="AJ220" s="7"/>
      <c r="AK220" s="7"/>
      <c r="AL220" s="59"/>
      <c r="AM220" s="124">
        <f t="shared" si="8"/>
        <v>1</v>
      </c>
    </row>
    <row r="221" spans="1:39" ht="15" customHeight="1">
      <c r="A221" s="56"/>
      <c r="B221" s="7"/>
      <c r="C221" s="7"/>
      <c r="D221" s="7"/>
      <c r="E221" s="7"/>
      <c r="F221" s="7"/>
      <c r="G221" s="7"/>
      <c r="H221" s="7"/>
      <c r="I221" s="7"/>
      <c r="J221" s="8" t="s">
        <v>306</v>
      </c>
      <c r="K221" s="8"/>
      <c r="L221" s="7" t="str">
        <f>IF(AND(ISBLANK(AA100),ISBLANK(AE100)),Tables!G7,IF(AM149=1,"",IF(AO151&gt;0,Tables!G7,"")))</f>
        <v>Max Stage for 2, 5, 10, and/or 25-year storm  &gt; Emergency Spillway Crest Elevation</v>
      </c>
      <c r="M221" s="8"/>
      <c r="N221" s="8"/>
      <c r="O221" s="7"/>
      <c r="P221" s="7"/>
      <c r="Q221" s="7"/>
      <c r="R221" s="7"/>
      <c r="S221" s="7"/>
      <c r="T221" s="7"/>
      <c r="U221" s="7"/>
      <c r="V221" s="7"/>
      <c r="W221" s="7"/>
      <c r="X221" s="7"/>
      <c r="Y221" s="7"/>
      <c r="Z221" s="7"/>
      <c r="AA221" s="7"/>
      <c r="AB221" s="7"/>
      <c r="AC221" s="7"/>
      <c r="AD221" s="7"/>
      <c r="AE221" s="7"/>
      <c r="AF221" s="7"/>
      <c r="AG221" s="7"/>
      <c r="AH221" s="7"/>
      <c r="AI221" s="7"/>
      <c r="AJ221" s="7"/>
      <c r="AK221" s="7"/>
      <c r="AL221" s="59"/>
      <c r="AM221" s="124">
        <f t="shared" si="8"/>
        <v>1</v>
      </c>
    </row>
    <row r="222" spans="1:39" ht="15" customHeight="1">
      <c r="A222" s="56"/>
      <c r="B222" s="7"/>
      <c r="C222" s="7"/>
      <c r="D222" s="7"/>
      <c r="E222" s="7"/>
      <c r="F222" s="7"/>
      <c r="G222" s="7"/>
      <c r="H222" s="7"/>
      <c r="I222" s="7"/>
      <c r="J222" s="8" t="s">
        <v>307</v>
      </c>
      <c r="K222" s="8"/>
      <c r="L222" s="7" t="str">
        <f>IF(AP151&gt;0,Tables!G6,"")</f>
        <v>Velocity &gt; 5 ft/s</v>
      </c>
      <c r="M222" s="8"/>
      <c r="N222" s="8"/>
      <c r="O222" s="7"/>
      <c r="P222" s="7"/>
      <c r="Q222" s="7"/>
      <c r="R222" s="7"/>
      <c r="S222" s="7"/>
      <c r="T222" s="7"/>
      <c r="U222" s="7"/>
      <c r="V222" s="7"/>
      <c r="W222" s="7"/>
      <c r="X222" s="7"/>
      <c r="Y222" s="7"/>
      <c r="Z222" s="7"/>
      <c r="AA222" s="7"/>
      <c r="AB222" s="7"/>
      <c r="AC222" s="7"/>
      <c r="AD222" s="7"/>
      <c r="AE222" s="7"/>
      <c r="AF222" s="7"/>
      <c r="AG222" s="7"/>
      <c r="AH222" s="7"/>
      <c r="AI222" s="7"/>
      <c r="AJ222" s="7"/>
      <c r="AK222" s="7"/>
      <c r="AL222" s="59"/>
      <c r="AM222" s="124">
        <f t="shared" si="8"/>
        <v>1</v>
      </c>
    </row>
    <row r="223" spans="1:39" ht="15" customHeight="1">
      <c r="A223" s="60"/>
      <c r="B223" s="61"/>
      <c r="C223" s="61"/>
      <c r="D223" s="61"/>
      <c r="E223" s="61"/>
      <c r="F223" s="61"/>
      <c r="G223" s="61"/>
      <c r="H223" s="61"/>
      <c r="I223" s="61"/>
      <c r="J223" s="62" t="s">
        <v>308</v>
      </c>
      <c r="K223" s="62"/>
      <c r="L223" s="61" t="str">
        <f>IF(AQ151&gt;0,Tables!G5,"")</f>
        <v>Total Post Q &gt; Pre Q</v>
      </c>
      <c r="M223" s="62"/>
      <c r="N223" s="62"/>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3"/>
      <c r="AM223" s="124">
        <f t="shared" si="8"/>
        <v>1</v>
      </c>
    </row>
    <row r="224" spans="1:39" ht="15"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sheetData>
  <sheetProtection algorithmName="SHA-512" hashValue="CVFvmA5C7yPox60jZEgWqFiY54k8lzLOE089m8fKqJ+SeRrVm0dPY3+aeuOQ2Lo5ehKR0acx3SyUreTLKG7SjA==" saltValue="1NCQe4gdB1m0MqQSolfnQg==" spinCount="100000" sheet="1" objects="1" scenarios="1" selectLockedCells="1"/>
  <mergeCells count="488">
    <mergeCell ref="M135:P135"/>
    <mergeCell ref="M136:P136"/>
    <mergeCell ref="AG130:AJ130"/>
    <mergeCell ref="AG131:AJ131"/>
    <mergeCell ref="AG132:AJ132"/>
    <mergeCell ref="G123:J123"/>
    <mergeCell ref="G124:J124"/>
    <mergeCell ref="V131:X131"/>
    <mergeCell ref="V132:X132"/>
    <mergeCell ref="AG133:AJ133"/>
    <mergeCell ref="M128:P128"/>
    <mergeCell ref="M129:P129"/>
    <mergeCell ref="M132:P132"/>
    <mergeCell ref="M125:P125"/>
    <mergeCell ref="M126:P126"/>
    <mergeCell ref="M127:P127"/>
    <mergeCell ref="M131:P131"/>
    <mergeCell ref="AG126:AJ126"/>
    <mergeCell ref="AG127:AJ127"/>
    <mergeCell ref="AG128:AJ128"/>
    <mergeCell ref="AG129:AJ129"/>
    <mergeCell ref="AG134:AJ134"/>
    <mergeCell ref="M134:P134"/>
    <mergeCell ref="AA134:AD134"/>
    <mergeCell ref="AG208:AK208"/>
    <mergeCell ref="E93:G93"/>
    <mergeCell ref="I93:K93"/>
    <mergeCell ref="M93:O93"/>
    <mergeCell ref="Q93:S93"/>
    <mergeCell ref="E96:G96"/>
    <mergeCell ref="M130:P130"/>
    <mergeCell ref="I96:K96"/>
    <mergeCell ref="M96:O96"/>
    <mergeCell ref="Q96:S96"/>
    <mergeCell ref="M122:P122"/>
    <mergeCell ref="M123:P123"/>
    <mergeCell ref="Q94:S94"/>
    <mergeCell ref="E95:G95"/>
    <mergeCell ref="I95:K95"/>
    <mergeCell ref="M95:O95"/>
    <mergeCell ref="Q95:S95"/>
    <mergeCell ref="E94:G94"/>
    <mergeCell ref="J111:L111"/>
    <mergeCell ref="R114:U114"/>
    <mergeCell ref="AE96:AG96"/>
    <mergeCell ref="I107:L107"/>
    <mergeCell ref="I108:L108"/>
    <mergeCell ref="G128:J128"/>
    <mergeCell ref="E17:Z17"/>
    <mergeCell ref="E18:Z18"/>
    <mergeCell ref="F65:I65"/>
    <mergeCell ref="Y65:AB65"/>
    <mergeCell ref="G28:I28"/>
    <mergeCell ref="D207:Z207"/>
    <mergeCell ref="AG207:AK207"/>
    <mergeCell ref="W86:Y86"/>
    <mergeCell ref="W85:Y85"/>
    <mergeCell ref="B121:D121"/>
    <mergeCell ref="B137:D137"/>
    <mergeCell ref="G133:J133"/>
    <mergeCell ref="G129:J129"/>
    <mergeCell ref="G130:J130"/>
    <mergeCell ref="G131:J131"/>
    <mergeCell ref="G132:J132"/>
    <mergeCell ref="B132:D132"/>
    <mergeCell ref="B133:D133"/>
    <mergeCell ref="B134:D134"/>
    <mergeCell ref="B135:D135"/>
    <mergeCell ref="G135:J135"/>
    <mergeCell ref="G136:J136"/>
    <mergeCell ref="G137:J137"/>
    <mergeCell ref="B136:D136"/>
    <mergeCell ref="AI91:AK91"/>
    <mergeCell ref="AI92:AK92"/>
    <mergeCell ref="AI93:AK93"/>
    <mergeCell ref="BD1:BZ4"/>
    <mergeCell ref="AS6:BF7"/>
    <mergeCell ref="G120:J120"/>
    <mergeCell ref="AA120:AD120"/>
    <mergeCell ref="H7:W7"/>
    <mergeCell ref="H13:AI13"/>
    <mergeCell ref="A118:AL118"/>
    <mergeCell ref="A75:AL75"/>
    <mergeCell ref="A22:AL22"/>
    <mergeCell ref="A98:AL98"/>
    <mergeCell ref="A106:AL106"/>
    <mergeCell ref="A110:AL110"/>
    <mergeCell ref="E103:G103"/>
    <mergeCell ref="M92:O92"/>
    <mergeCell ref="O103:Q103"/>
    <mergeCell ref="O104:Q104"/>
    <mergeCell ref="Q85:S85"/>
    <mergeCell ref="E86:G86"/>
    <mergeCell ref="I86:K86"/>
    <mergeCell ref="E77:H77"/>
    <mergeCell ref="E104:G104"/>
    <mergeCell ref="M85:O85"/>
    <mergeCell ref="Y77:AB77"/>
    <mergeCell ref="AH77:AK77"/>
    <mergeCell ref="Y80:AA80"/>
    <mergeCell ref="Y79:AA79"/>
    <mergeCell ref="Y78:AA78"/>
    <mergeCell ref="AH79:AJ79"/>
    <mergeCell ref="E78:G78"/>
    <mergeCell ref="E79:G79"/>
    <mergeCell ref="E80:G80"/>
    <mergeCell ref="M79:O79"/>
    <mergeCell ref="B123:D123"/>
    <mergeCell ref="B124:D124"/>
    <mergeCell ref="B125:D125"/>
    <mergeCell ref="B126:D126"/>
    <mergeCell ref="B127:D127"/>
    <mergeCell ref="B128:D128"/>
    <mergeCell ref="B129:D129"/>
    <mergeCell ref="B130:D130"/>
    <mergeCell ref="B131:D131"/>
    <mergeCell ref="Z199:AD199"/>
    <mergeCell ref="AA96:AC96"/>
    <mergeCell ref="X144:AA144"/>
    <mergeCell ref="AC144:AF144"/>
    <mergeCell ref="AC151:AF151"/>
    <mergeCell ref="X151:AA151"/>
    <mergeCell ref="X149:AA149"/>
    <mergeCell ref="X150:AA150"/>
    <mergeCell ref="AE185:AI185"/>
    <mergeCell ref="AE177:AI177"/>
    <mergeCell ref="V125:X125"/>
    <mergeCell ref="V126:X126"/>
    <mergeCell ref="V127:X127"/>
    <mergeCell ref="F180:V180"/>
    <mergeCell ref="F181:V181"/>
    <mergeCell ref="F182:V182"/>
    <mergeCell ref="F184:V184"/>
    <mergeCell ref="F185:V185"/>
    <mergeCell ref="G121:J121"/>
    <mergeCell ref="G122:J122"/>
    <mergeCell ref="M133:P133"/>
    <mergeCell ref="G125:J125"/>
    <mergeCell ref="G126:J126"/>
    <mergeCell ref="G127:J127"/>
    <mergeCell ref="N157:Q157"/>
    <mergeCell ref="I152:L152"/>
    <mergeCell ref="I153:L153"/>
    <mergeCell ref="I149:L149"/>
    <mergeCell ref="I144:L144"/>
    <mergeCell ref="N144:Q144"/>
    <mergeCell ref="AH144:AK144"/>
    <mergeCell ref="AH151:AK151"/>
    <mergeCell ref="AC149:AF149"/>
    <mergeCell ref="AC150:AF150"/>
    <mergeCell ref="I150:L150"/>
    <mergeCell ref="AH150:AK150"/>
    <mergeCell ref="I156:L156"/>
    <mergeCell ref="I157:L157"/>
    <mergeCell ref="N152:Q152"/>
    <mergeCell ref="N153:Q153"/>
    <mergeCell ref="N154:Q154"/>
    <mergeCell ref="N155:Q155"/>
    <mergeCell ref="N156:Q156"/>
    <mergeCell ref="N149:Q149"/>
    <mergeCell ref="S147:V147"/>
    <mergeCell ref="X147:AA147"/>
    <mergeCell ref="AH145:AK145"/>
    <mergeCell ref="AH146:AK146"/>
    <mergeCell ref="AG162:AK162"/>
    <mergeCell ref="AC148:AF148"/>
    <mergeCell ref="S151:V151"/>
    <mergeCell ref="AH148:AK148"/>
    <mergeCell ref="AH149:AK149"/>
    <mergeCell ref="AA140:AD140"/>
    <mergeCell ref="AC145:AF145"/>
    <mergeCell ref="AC146:AF146"/>
    <mergeCell ref="AC147:AF147"/>
    <mergeCell ref="AH147:AK147"/>
    <mergeCell ref="AC153:AF153"/>
    <mergeCell ref="AH152:AK152"/>
    <mergeCell ref="AH153:AK153"/>
    <mergeCell ref="S156:V156"/>
    <mergeCell ref="S157:V157"/>
    <mergeCell ref="X152:AA152"/>
    <mergeCell ref="X148:AA148"/>
    <mergeCell ref="S148:V148"/>
    <mergeCell ref="S149:V149"/>
    <mergeCell ref="S150:V150"/>
    <mergeCell ref="A142:AL142"/>
    <mergeCell ref="X157:AA157"/>
    <mergeCell ref="S155:V155"/>
    <mergeCell ref="I155:L155"/>
    <mergeCell ref="N27:P27"/>
    <mergeCell ref="N29:P29"/>
    <mergeCell ref="F33:I33"/>
    <mergeCell ref="E193:R193"/>
    <mergeCell ref="D115:Z115"/>
    <mergeCell ref="F174:V174"/>
    <mergeCell ref="I90:K90"/>
    <mergeCell ref="M124:P124"/>
    <mergeCell ref="I145:L145"/>
    <mergeCell ref="I146:L146"/>
    <mergeCell ref="I147:L147"/>
    <mergeCell ref="I148:L148"/>
    <mergeCell ref="N145:Q145"/>
    <mergeCell ref="N146:Q146"/>
    <mergeCell ref="N147:Q147"/>
    <mergeCell ref="N148:Q148"/>
    <mergeCell ref="M90:O90"/>
    <mergeCell ref="Q90:S90"/>
    <mergeCell ref="S144:V144"/>
    <mergeCell ref="M137:P137"/>
    <mergeCell ref="F177:V177"/>
    <mergeCell ref="C152:D152"/>
    <mergeCell ref="C155:D155"/>
    <mergeCell ref="I151:L151"/>
    <mergeCell ref="E198:R199"/>
    <mergeCell ref="B164:AK171"/>
    <mergeCell ref="E194:R194"/>
    <mergeCell ref="E195:R195"/>
    <mergeCell ref="E196:R196"/>
    <mergeCell ref="AC154:AF154"/>
    <mergeCell ref="AG161:AK161"/>
    <mergeCell ref="AC155:AF155"/>
    <mergeCell ref="AC156:AF156"/>
    <mergeCell ref="AC157:AF157"/>
    <mergeCell ref="AH154:AK154"/>
    <mergeCell ref="AH155:AK155"/>
    <mergeCell ref="AH156:AK156"/>
    <mergeCell ref="AH157:AK157"/>
    <mergeCell ref="R160:U160"/>
    <mergeCell ref="F175:V175"/>
    <mergeCell ref="F176:V176"/>
    <mergeCell ref="B188:AK191"/>
    <mergeCell ref="C157:D157"/>
    <mergeCell ref="E197:J197"/>
    <mergeCell ref="Z176:AC176"/>
    <mergeCell ref="AH176:AK176"/>
    <mergeCell ref="Z182:AC182"/>
    <mergeCell ref="E192:R192"/>
    <mergeCell ref="B138:D138"/>
    <mergeCell ref="B139:D139"/>
    <mergeCell ref="M138:P138"/>
    <mergeCell ref="B140:D140"/>
    <mergeCell ref="G138:J138"/>
    <mergeCell ref="G139:J139"/>
    <mergeCell ref="G140:J140"/>
    <mergeCell ref="M139:P139"/>
    <mergeCell ref="M140:P140"/>
    <mergeCell ref="V140:X140"/>
    <mergeCell ref="X145:AA145"/>
    <mergeCell ref="C156:D156"/>
    <mergeCell ref="S154:V154"/>
    <mergeCell ref="X153:AA153"/>
    <mergeCell ref="X154:AA154"/>
    <mergeCell ref="C153:D153"/>
    <mergeCell ref="C154:D154"/>
    <mergeCell ref="AC152:AF152"/>
    <mergeCell ref="C145:D145"/>
    <mergeCell ref="C146:D146"/>
    <mergeCell ref="C147:D147"/>
    <mergeCell ref="C148:D148"/>
    <mergeCell ref="C149:D149"/>
    <mergeCell ref="C150:D150"/>
    <mergeCell ref="S145:V145"/>
    <mergeCell ref="S146:V146"/>
    <mergeCell ref="V133:X133"/>
    <mergeCell ref="L56:N56"/>
    <mergeCell ref="L57:N57"/>
    <mergeCell ref="D61:Z61"/>
    <mergeCell ref="M80:O80"/>
    <mergeCell ref="F34:H34"/>
    <mergeCell ref="V128:X128"/>
    <mergeCell ref="X146:AA146"/>
    <mergeCell ref="AG137:AJ137"/>
    <mergeCell ref="AG138:AJ138"/>
    <mergeCell ref="AA136:AD136"/>
    <mergeCell ref="AA135:AD135"/>
    <mergeCell ref="AG136:AJ136"/>
    <mergeCell ref="AG135:AJ135"/>
    <mergeCell ref="AA137:AD137"/>
    <mergeCell ref="AA139:AD139"/>
    <mergeCell ref="V135:X135"/>
    <mergeCell ref="AG140:AJ140"/>
    <mergeCell ref="AA138:AD138"/>
    <mergeCell ref="V137:X137"/>
    <mergeCell ref="V138:X138"/>
    <mergeCell ref="V139:X139"/>
    <mergeCell ref="V136:X136"/>
    <mergeCell ref="AG139:AJ139"/>
    <mergeCell ref="G134:J134"/>
    <mergeCell ref="M86:O86"/>
    <mergeCell ref="Q86:S86"/>
    <mergeCell ref="P53:R53"/>
    <mergeCell ref="Y73:AA73"/>
    <mergeCell ref="AA133:AD133"/>
    <mergeCell ref="AA132:AD132"/>
    <mergeCell ref="G29:I29"/>
    <mergeCell ref="B122:D122"/>
    <mergeCell ref="Y103:AA103"/>
    <mergeCell ref="Y104:AA104"/>
    <mergeCell ref="V124:X124"/>
    <mergeCell ref="V134:X134"/>
    <mergeCell ref="V129:X129"/>
    <mergeCell ref="V130:X130"/>
    <mergeCell ref="V123:X123"/>
    <mergeCell ref="AA131:AD131"/>
    <mergeCell ref="AA130:AD130"/>
    <mergeCell ref="Z29:AB29"/>
    <mergeCell ref="AA129:AD129"/>
    <mergeCell ref="AA128:AD128"/>
    <mergeCell ref="AA127:AD127"/>
    <mergeCell ref="M121:P121"/>
    <mergeCell ref="AA126:AD126"/>
    <mergeCell ref="AI94:AK94"/>
    <mergeCell ref="G26:J26"/>
    <mergeCell ref="N26:P26"/>
    <mergeCell ref="G27:I27"/>
    <mergeCell ref="L54:N54"/>
    <mergeCell ref="L55:N55"/>
    <mergeCell ref="H55:J55"/>
    <mergeCell ref="H56:J56"/>
    <mergeCell ref="H57:J57"/>
    <mergeCell ref="H58:J58"/>
    <mergeCell ref="E90:G90"/>
    <mergeCell ref="E91:G91"/>
    <mergeCell ref="I91:K91"/>
    <mergeCell ref="M91:O91"/>
    <mergeCell ref="E85:G85"/>
    <mergeCell ref="I85:K85"/>
    <mergeCell ref="Q91:S91"/>
    <mergeCell ref="E92:G92"/>
    <mergeCell ref="N77:Q77"/>
    <mergeCell ref="M94:O94"/>
    <mergeCell ref="I94:K94"/>
    <mergeCell ref="I92:K92"/>
    <mergeCell ref="H53:J53"/>
    <mergeCell ref="L53:N53"/>
    <mergeCell ref="AH104:AJ104"/>
    <mergeCell ref="V121:X121"/>
    <mergeCell ref="V122:X122"/>
    <mergeCell ref="AG116:AK116"/>
    <mergeCell ref="AG115:AK115"/>
    <mergeCell ref="AD107:AG107"/>
    <mergeCell ref="AD108:AG108"/>
    <mergeCell ref="AA85:AC85"/>
    <mergeCell ref="AA86:AC86"/>
    <mergeCell ref="AE85:AG85"/>
    <mergeCell ref="AE86:AG86"/>
    <mergeCell ref="AI85:AK85"/>
    <mergeCell ref="AI86:AK86"/>
    <mergeCell ref="AI95:AK95"/>
    <mergeCell ref="AE90:AG90"/>
    <mergeCell ref="AE91:AG91"/>
    <mergeCell ref="AA92:AC92"/>
    <mergeCell ref="AA93:AC93"/>
    <mergeCell ref="AI96:AK96"/>
    <mergeCell ref="AH102:AK102"/>
    <mergeCell ref="AD111:AF111"/>
    <mergeCell ref="AH103:AJ103"/>
    <mergeCell ref="W96:Y96"/>
    <mergeCell ref="Y102:AB102"/>
    <mergeCell ref="AG124:AJ124"/>
    <mergeCell ref="AA125:AD125"/>
    <mergeCell ref="AA124:AD124"/>
    <mergeCell ref="AA123:AD123"/>
    <mergeCell ref="AA122:AD122"/>
    <mergeCell ref="AG121:AJ121"/>
    <mergeCell ref="AG122:AJ122"/>
    <mergeCell ref="AG123:AJ123"/>
    <mergeCell ref="AG125:AJ125"/>
    <mergeCell ref="AA121:AD121"/>
    <mergeCell ref="S1:AL4"/>
    <mergeCell ref="O102:R102"/>
    <mergeCell ref="E102:H102"/>
    <mergeCell ref="AG61:AK61"/>
    <mergeCell ref="AG62:AK62"/>
    <mergeCell ref="N25:Q25"/>
    <mergeCell ref="P54:R54"/>
    <mergeCell ref="P55:R55"/>
    <mergeCell ref="P56:R56"/>
    <mergeCell ref="P57:R57"/>
    <mergeCell ref="I67:K67"/>
    <mergeCell ref="N67:P67"/>
    <mergeCell ref="I68:K68"/>
    <mergeCell ref="N68:P68"/>
    <mergeCell ref="F72:I72"/>
    <mergeCell ref="H54:J54"/>
    <mergeCell ref="AE54:AG54"/>
    <mergeCell ref="AE55:AG55"/>
    <mergeCell ref="AE56:AG56"/>
    <mergeCell ref="AE57:AG57"/>
    <mergeCell ref="B60:H60"/>
    <mergeCell ref="R60:U60"/>
    <mergeCell ref="F73:H73"/>
    <mergeCell ref="O73:Q73"/>
    <mergeCell ref="AH73:AJ73"/>
    <mergeCell ref="Y72:AB72"/>
    <mergeCell ref="AB68:AD68"/>
    <mergeCell ref="AG68:AI68"/>
    <mergeCell ref="AB67:AD67"/>
    <mergeCell ref="AG67:AI67"/>
    <mergeCell ref="AG29:AI29"/>
    <mergeCell ref="O34:Q34"/>
    <mergeCell ref="N38:R38"/>
    <mergeCell ref="AB51:AD51"/>
    <mergeCell ref="AB50:AD50"/>
    <mergeCell ref="AB49:AD49"/>
    <mergeCell ref="AB48:AD48"/>
    <mergeCell ref="AB47:AD47"/>
    <mergeCell ref="AA58:AC58"/>
    <mergeCell ref="AG44:AK44"/>
    <mergeCell ref="AG42:AK42"/>
    <mergeCell ref="AG38:AK38"/>
    <mergeCell ref="Z40:AK40"/>
    <mergeCell ref="AI54:AK54"/>
    <mergeCell ref="AI55:AK55"/>
    <mergeCell ref="AI56:AK56"/>
    <mergeCell ref="AI57:AK57"/>
    <mergeCell ref="AG51:AI51"/>
    <mergeCell ref="AG50:AI50"/>
    <mergeCell ref="AG49:AI49"/>
    <mergeCell ref="AG48:AI48"/>
    <mergeCell ref="AG47:AI47"/>
    <mergeCell ref="AA57:AC57"/>
    <mergeCell ref="AA56:AC56"/>
    <mergeCell ref="AA55:AC55"/>
    <mergeCell ref="AA54:AC54"/>
    <mergeCell ref="W95:Y95"/>
    <mergeCell ref="W90:Y90"/>
    <mergeCell ref="W91:Y91"/>
    <mergeCell ref="W92:Y92"/>
    <mergeCell ref="W93:Y93"/>
    <mergeCell ref="W94:Y94"/>
    <mergeCell ref="AA94:AC94"/>
    <mergeCell ref="AA95:AC95"/>
    <mergeCell ref="AH80:AJ80"/>
    <mergeCell ref="AI90:AK90"/>
    <mergeCell ref="AE92:AG92"/>
    <mergeCell ref="AE93:AG93"/>
    <mergeCell ref="AE94:AG94"/>
    <mergeCell ref="AE95:AG95"/>
    <mergeCell ref="AA90:AC90"/>
    <mergeCell ref="AA91:AC91"/>
    <mergeCell ref="AH34:AJ34"/>
    <mergeCell ref="Y34:AA34"/>
    <mergeCell ref="Y33:AB33"/>
    <mergeCell ref="B205:H205"/>
    <mergeCell ref="R205:U205"/>
    <mergeCell ref="N143:V143"/>
    <mergeCell ref="B90:D90"/>
    <mergeCell ref="B91:D91"/>
    <mergeCell ref="B92:D92"/>
    <mergeCell ref="B93:D93"/>
    <mergeCell ref="B94:D94"/>
    <mergeCell ref="B95:D95"/>
    <mergeCell ref="B96:D96"/>
    <mergeCell ref="D161:Z161"/>
    <mergeCell ref="B114:H114"/>
    <mergeCell ref="B160:H160"/>
    <mergeCell ref="Q92:S92"/>
    <mergeCell ref="X155:AA155"/>
    <mergeCell ref="X156:AA156"/>
    <mergeCell ref="I154:L154"/>
    <mergeCell ref="N150:Q150"/>
    <mergeCell ref="N151:Q151"/>
    <mergeCell ref="S152:V152"/>
    <mergeCell ref="S153:V153"/>
    <mergeCell ref="AF16:AK16"/>
    <mergeCell ref="AF17:AK17"/>
    <mergeCell ref="AF18:AK18"/>
    <mergeCell ref="AH182:AK182"/>
    <mergeCell ref="AE184:AK184"/>
    <mergeCell ref="AG25:AJ25"/>
    <mergeCell ref="AG26:AI26"/>
    <mergeCell ref="I49:K49"/>
    <mergeCell ref="I50:K50"/>
    <mergeCell ref="I51:K51"/>
    <mergeCell ref="N47:P47"/>
    <mergeCell ref="N48:P48"/>
    <mergeCell ref="N49:P49"/>
    <mergeCell ref="N51:P51"/>
    <mergeCell ref="G40:R40"/>
    <mergeCell ref="N50:P50"/>
    <mergeCell ref="N42:R42"/>
    <mergeCell ref="N44:R44"/>
    <mergeCell ref="I47:K47"/>
    <mergeCell ref="I48:K48"/>
    <mergeCell ref="Z28:AB28"/>
    <mergeCell ref="AG27:AI27"/>
    <mergeCell ref="Z27:AB27"/>
    <mergeCell ref="Z26:AC26"/>
  </mergeCells>
  <conditionalFormatting sqref="F182 AF17 Y77 F176:F177 E192:E197 N145:N150 AH80 W85:W86">
    <cfRule type="expression" dxfId="128" priority="198">
      <formula>ISBLANK(E17)</formula>
    </cfRule>
  </conditionalFormatting>
  <conditionalFormatting sqref="S145:S150 X145:X150 AC145:AC150">
    <cfRule type="expression" dxfId="127" priority="197">
      <formula>ISBLANK(S145)</formula>
    </cfRule>
  </conditionalFormatting>
  <conditionalFormatting sqref="Z199:AD199">
    <cfRule type="expression" dxfId="126" priority="195">
      <formula>ISBLANK(Z199)</formula>
    </cfRule>
  </conditionalFormatting>
  <conditionalFormatting sqref="AD107">
    <cfRule type="expression" dxfId="125" priority="194">
      <formula>ISBLANK(AD107)</formula>
    </cfRule>
  </conditionalFormatting>
  <conditionalFormatting sqref="AD108">
    <cfRule type="expression" dxfId="124" priority="193">
      <formula>ISBLANK(AD108)</formula>
    </cfRule>
  </conditionalFormatting>
  <conditionalFormatting sqref="S152:S157 X152:X157 AC152:AC157">
    <cfRule type="expression" dxfId="123" priority="9" stopIfTrue="1">
      <formula>ISBLANK(S152)</formula>
    </cfRule>
  </conditionalFormatting>
  <conditionalFormatting sqref="AH77">
    <cfRule type="expression" dxfId="122" priority="175">
      <formula>ISBLANK(AH77)</formula>
    </cfRule>
  </conditionalFormatting>
  <conditionalFormatting sqref="Y80">
    <cfRule type="expression" dxfId="121" priority="174">
      <formula>ISBLANK(Y80)</formula>
    </cfRule>
  </conditionalFormatting>
  <conditionalFormatting sqref="AE179">
    <cfRule type="expression" dxfId="120" priority="113">
      <formula>ISBLANK(AE179)</formula>
    </cfRule>
  </conditionalFormatting>
  <conditionalFormatting sqref="Z176 AH176 F174:F175">
    <cfRule type="expression" dxfId="119" priority="112">
      <formula>ISBLANK(F174)</formula>
    </cfRule>
  </conditionalFormatting>
  <conditionalFormatting sqref="AE177:AI177">
    <cfRule type="expression" dxfId="118" priority="111">
      <formula>ISBLANK(AE177)</formula>
    </cfRule>
  </conditionalFormatting>
  <conditionalFormatting sqref="Z182 AH182 AE184 F180:F181 F184:F185 AE185:AI185">
    <cfRule type="expression" dxfId="117" priority="110">
      <formula>ISBLANK(F180)</formula>
    </cfRule>
  </conditionalFormatting>
  <conditionalFormatting sqref="G20 N20 Z20 AH20">
    <cfRule type="expression" dxfId="116" priority="108">
      <formula>ISBLANK(G20)</formula>
    </cfRule>
  </conditionalFormatting>
  <conditionalFormatting sqref="AG121">
    <cfRule type="expression" priority="152" stopIfTrue="1">
      <formula>$AN$121=1</formula>
    </cfRule>
  </conditionalFormatting>
  <conditionalFormatting sqref="AA121">
    <cfRule type="expression" priority="106" stopIfTrue="1">
      <formula>$AM$121=1</formula>
    </cfRule>
  </conditionalFormatting>
  <conditionalFormatting sqref="AD111">
    <cfRule type="expression" dxfId="115" priority="252">
      <formula>ISBLANK(AD111)</formula>
    </cfRule>
    <cfRule type="cellIs" dxfId="114" priority="253" operator="lessThan">
      <formula>$J111</formula>
    </cfRule>
  </conditionalFormatting>
  <conditionalFormatting sqref="X152:X156">
    <cfRule type="cellIs" dxfId="113" priority="255" operator="greaterThan">
      <formula>$Y$104</formula>
    </cfRule>
  </conditionalFormatting>
  <conditionalFormatting sqref="N152:N157">
    <cfRule type="expression" dxfId="112" priority="256" stopIfTrue="1">
      <formula>ISBLANK(N152)</formula>
    </cfRule>
    <cfRule type="cellIs" dxfId="111" priority="257" operator="notEqual">
      <formula>$N145</formula>
    </cfRule>
  </conditionalFormatting>
  <conditionalFormatting sqref="AH145:AH150 AH152:AH157">
    <cfRule type="expression" dxfId="110" priority="258" stopIfTrue="1">
      <formula>ISBLANK(AH145)</formula>
    </cfRule>
    <cfRule type="cellIs" dxfId="109" priority="259" operator="greaterThan">
      <formula>$I145</formula>
    </cfRule>
  </conditionalFormatting>
  <conditionalFormatting sqref="I152:I157">
    <cfRule type="expression" dxfId="108" priority="262" stopIfTrue="1">
      <formula>ISBLANK(I152)</formula>
    </cfRule>
    <cfRule type="cellIs" dxfId="107" priority="263" operator="notEqual">
      <formula>$I145</formula>
    </cfRule>
  </conditionalFormatting>
  <conditionalFormatting sqref="D61:Z61">
    <cfRule type="cellIs" dxfId="106" priority="102" operator="equal">
      <formula>0</formula>
    </cfRule>
  </conditionalFormatting>
  <conditionalFormatting sqref="AG61:AK61">
    <cfRule type="cellIs" dxfId="105" priority="101" operator="equal">
      <formula>0</formula>
    </cfRule>
  </conditionalFormatting>
  <conditionalFormatting sqref="D115:Z115 AG115:AK115">
    <cfRule type="cellIs" dxfId="104" priority="100" operator="equal">
      <formula>0</formula>
    </cfRule>
  </conditionalFormatting>
  <conditionalFormatting sqref="D161:Z161 AG161:AK161">
    <cfRule type="cellIs" dxfId="103" priority="95" operator="equal">
      <formula>0</formula>
    </cfRule>
  </conditionalFormatting>
  <conditionalFormatting sqref="E17:Z18 AF18">
    <cfRule type="cellIs" dxfId="102" priority="89" operator="equal">
      <formula>0</formula>
    </cfRule>
  </conditionalFormatting>
  <conditionalFormatting sqref="AG62:AK62">
    <cfRule type="cellIs" dxfId="101" priority="88" operator="equal">
      <formula>0</formula>
    </cfRule>
  </conditionalFormatting>
  <conditionalFormatting sqref="AG116:AK116">
    <cfRule type="cellIs" dxfId="100" priority="87" operator="equal">
      <formula>0</formula>
    </cfRule>
  </conditionalFormatting>
  <conditionalFormatting sqref="AG162:AK162">
    <cfRule type="cellIs" dxfId="99" priority="76" operator="equal">
      <formula>0</formula>
    </cfRule>
  </conditionalFormatting>
  <conditionalFormatting sqref="U25 U36">
    <cfRule type="cellIs" priority="74" stopIfTrue="1" operator="greaterThan">
      <formula>0</formula>
    </cfRule>
    <cfRule type="expression" dxfId="98" priority="75">
      <formula>$AN$25=1</formula>
    </cfRule>
  </conditionalFormatting>
  <conditionalFormatting sqref="AG25:AJ25 Z26:AC26 Z27:AB27 AG26:AI27">
    <cfRule type="expression" dxfId="97" priority="67">
      <formula>$AM$25=2</formula>
    </cfRule>
  </conditionalFormatting>
  <conditionalFormatting sqref="AG25:AJ25 Z26:AC26 Z27:AB27 AG26:AI27">
    <cfRule type="cellIs" priority="66" stopIfTrue="1" operator="greaterThan">
      <formula>0</formula>
    </cfRule>
  </conditionalFormatting>
  <conditionalFormatting sqref="Z28:AB28">
    <cfRule type="expression" priority="63" stopIfTrue="1">
      <formula>$AM$29=2</formula>
    </cfRule>
    <cfRule type="cellIs" priority="64" stopIfTrue="1" operator="greaterThan">
      <formula>0</formula>
    </cfRule>
    <cfRule type="expression" dxfId="96" priority="65">
      <formula>$AM$25=2</formula>
    </cfRule>
  </conditionalFormatting>
  <conditionalFormatting sqref="Z29:AB29 AG29:AI29">
    <cfRule type="expression" priority="60" stopIfTrue="1">
      <formula>$AM$28=2</formula>
    </cfRule>
    <cfRule type="cellIs" priority="61" stopIfTrue="1" operator="greaterThan">
      <formula>0</formula>
    </cfRule>
    <cfRule type="expression" dxfId="95" priority="62">
      <formula>$AM$25=2</formula>
    </cfRule>
  </conditionalFormatting>
  <conditionalFormatting sqref="Y33:AB33 Y34:AA34 AH34:AJ34">
    <cfRule type="expression" priority="57" stopIfTrue="1">
      <formula>$AM$31=2</formula>
    </cfRule>
    <cfRule type="cellIs" priority="58" stopIfTrue="1" operator="greaterThan">
      <formula>0</formula>
    </cfRule>
    <cfRule type="expression" dxfId="94" priority="59">
      <formula>$AM$25=2</formula>
    </cfRule>
  </conditionalFormatting>
  <conditionalFormatting sqref="AC31">
    <cfRule type="expression" priority="54" stopIfTrue="1">
      <formula>$AM$34=2</formula>
    </cfRule>
    <cfRule type="cellIs" priority="55" stopIfTrue="1" operator="greaterThan">
      <formula>0</formula>
    </cfRule>
    <cfRule type="expression" dxfId="93" priority="56">
      <formula>$AM$25=2</formula>
    </cfRule>
  </conditionalFormatting>
  <conditionalFormatting sqref="V38 Z38 V40">
    <cfRule type="cellIs" priority="51" stopIfTrue="1" operator="greaterThan">
      <formula>0</formula>
    </cfRule>
    <cfRule type="expression" priority="52" stopIfTrue="1">
      <formula>$AM$38=2</formula>
    </cfRule>
    <cfRule type="expression" dxfId="92" priority="53">
      <formula>$AM$36=2</formula>
    </cfRule>
  </conditionalFormatting>
  <conditionalFormatting sqref="AG38:AK38">
    <cfRule type="cellIs" priority="49" stopIfTrue="1" operator="greaterThan">
      <formula>0</formula>
    </cfRule>
    <cfRule type="expression" dxfId="91" priority="50">
      <formula>$AM$36=2</formula>
    </cfRule>
  </conditionalFormatting>
  <conditionalFormatting sqref="Z40:AK40">
    <cfRule type="cellIs" priority="47" stopIfTrue="1" operator="greaterThan">
      <formula>0</formula>
    </cfRule>
    <cfRule type="expression" dxfId="90" priority="48">
      <formula>$AM$40=2</formula>
    </cfRule>
  </conditionalFormatting>
  <conditionalFormatting sqref="Y42 AB42">
    <cfRule type="cellIs" priority="44" stopIfTrue="1" operator="greaterThan">
      <formula>0</formula>
    </cfRule>
    <cfRule type="expression" priority="45" stopIfTrue="1">
      <formula>$AM$42=2</formula>
    </cfRule>
    <cfRule type="expression" dxfId="89" priority="46">
      <formula>$AM$36=2</formula>
    </cfRule>
  </conditionalFormatting>
  <conditionalFormatting sqref="AG42:AK42">
    <cfRule type="cellIs" priority="42" stopIfTrue="1" operator="greaterThan">
      <formula>0</formula>
    </cfRule>
    <cfRule type="expression" dxfId="88" priority="43">
      <formula>$AN$42=2</formula>
    </cfRule>
  </conditionalFormatting>
  <conditionalFormatting sqref="Y44 AB44">
    <cfRule type="cellIs" priority="39" stopIfTrue="1" operator="greaterThan">
      <formula>0</formula>
    </cfRule>
    <cfRule type="expression" priority="40" stopIfTrue="1">
      <formula>$AM$44=2</formula>
    </cfRule>
    <cfRule type="expression" dxfId="87" priority="41">
      <formula>$AM$36=2</formula>
    </cfRule>
  </conditionalFormatting>
  <conditionalFormatting sqref="AG44:AK44">
    <cfRule type="cellIs" priority="37" stopIfTrue="1" operator="greaterThan">
      <formula>0</formula>
    </cfRule>
    <cfRule type="expression" dxfId="86" priority="38">
      <formula>$AN$44=2</formula>
    </cfRule>
  </conditionalFormatting>
  <conditionalFormatting sqref="AB47:AD51 AG47:AI51 AE54:AG57 AI54:AK57 AA54:AC57">
    <cfRule type="cellIs" priority="35" stopIfTrue="1" operator="greaterThan">
      <formula>0</formula>
    </cfRule>
    <cfRule type="expression" dxfId="85" priority="36">
      <formula>$AM$36=2</formula>
    </cfRule>
  </conditionalFormatting>
  <conditionalFormatting sqref="AA58:AC58">
    <cfRule type="expression" priority="31" stopIfTrue="1">
      <formula>$AM$36=1</formula>
    </cfRule>
    <cfRule type="cellIs" dxfId="84" priority="32" operator="equal">
      <formula>0</formula>
    </cfRule>
  </conditionalFormatting>
  <conditionalFormatting sqref="Y65:AB65 AB67:AD68 AG67:AI68">
    <cfRule type="expression" dxfId="83" priority="30">
      <formula>$AM$36=2</formula>
    </cfRule>
  </conditionalFormatting>
  <conditionalFormatting sqref="Y65:AB65 AB67:AD68 AG67:AI68">
    <cfRule type="expression" priority="29" stopIfTrue="1">
      <formula>$AM$64=2</formula>
    </cfRule>
  </conditionalFormatting>
  <conditionalFormatting sqref="Y65:AB65 AB67:AD68 AG67:AI68">
    <cfRule type="cellIs" priority="28" stopIfTrue="1" operator="greaterThan">
      <formula>0</formula>
    </cfRule>
  </conditionalFormatting>
  <conditionalFormatting sqref="AC70">
    <cfRule type="cellIs" priority="25" stopIfTrue="1" operator="greaterThan">
      <formula>0</formula>
    </cfRule>
    <cfRule type="expression" priority="26" stopIfTrue="1">
      <formula>$AM$73=2</formula>
    </cfRule>
    <cfRule type="expression" dxfId="82" priority="27">
      <formula>$AM$36=2</formula>
    </cfRule>
  </conditionalFormatting>
  <conditionalFormatting sqref="Y72:AB72 Y73:AA73 AH73:AJ73">
    <cfRule type="cellIs" priority="22" stopIfTrue="1" operator="greaterThan">
      <formula>0</formula>
    </cfRule>
    <cfRule type="expression" priority="23" stopIfTrue="1">
      <formula>$AM$70=2</formula>
    </cfRule>
    <cfRule type="expression" dxfId="81" priority="24">
      <formula>$AM$36=2</formula>
    </cfRule>
  </conditionalFormatting>
  <conditionalFormatting sqref="Y78:AA78">
    <cfRule type="cellIs" priority="19" stopIfTrue="1" operator="greaterThan">
      <formula>0</formula>
    </cfRule>
    <cfRule type="expression" priority="20" stopIfTrue="1">
      <formula>$AM$79=2</formula>
    </cfRule>
    <cfRule type="expression" dxfId="80" priority="21">
      <formula>$AM$78=1</formula>
    </cfRule>
  </conditionalFormatting>
  <conditionalFormatting sqref="Y79:AA79 AH79:AJ79">
    <cfRule type="cellIs" priority="16" stopIfTrue="1" operator="greaterThan">
      <formula>0</formula>
    </cfRule>
    <cfRule type="expression" priority="17" stopIfTrue="1">
      <formula>$AM$78=2</formula>
    </cfRule>
    <cfRule type="expression" dxfId="79" priority="18">
      <formula>$AM$79=1</formula>
    </cfRule>
  </conditionalFormatting>
  <conditionalFormatting sqref="Y82 AB82">
    <cfRule type="expression" dxfId="78" priority="944">
      <formula>$AM$82=1</formula>
    </cfRule>
  </conditionalFormatting>
  <conditionalFormatting sqref="Y88 AB88">
    <cfRule type="expression" dxfId="77" priority="946">
      <formula>$AM$88=1</formula>
    </cfRule>
  </conditionalFormatting>
  <conditionalFormatting sqref="AD85 AI85 AA85">
    <cfRule type="cellIs" priority="948" stopIfTrue="1" operator="greaterThan">
      <formula>0</formula>
    </cfRule>
    <cfRule type="expression" dxfId="76" priority="949">
      <formula>$AM$85=2</formula>
    </cfRule>
  </conditionalFormatting>
  <conditionalFormatting sqref="AA86 AI86">
    <cfRule type="cellIs" priority="952" stopIfTrue="1" operator="greaterThan">
      <formula>0</formula>
    </cfRule>
    <cfRule type="expression" dxfId="75" priority="953">
      <formula>$AM$86=2</formula>
    </cfRule>
  </conditionalFormatting>
  <conditionalFormatting sqref="AA90 AI90">
    <cfRule type="cellIs" priority="956" stopIfTrue="1" operator="greaterThan">
      <formula>0</formula>
    </cfRule>
    <cfRule type="expression" dxfId="74" priority="957">
      <formula>$AM$90=2</formula>
    </cfRule>
  </conditionalFormatting>
  <conditionalFormatting sqref="AA91 AI91">
    <cfRule type="cellIs" priority="960" stopIfTrue="1" operator="greaterThan">
      <formula>0</formula>
    </cfRule>
    <cfRule type="expression" dxfId="73" priority="961">
      <formula>$AM$91=2</formula>
    </cfRule>
  </conditionalFormatting>
  <conditionalFormatting sqref="AA93 AI93">
    <cfRule type="cellIs" priority="964" stopIfTrue="1" operator="greaterThan">
      <formula>0</formula>
    </cfRule>
    <cfRule type="expression" dxfId="72" priority="965">
      <formula>$AM$93=2</formula>
    </cfRule>
  </conditionalFormatting>
  <conditionalFormatting sqref="AA94 AI94">
    <cfRule type="cellIs" priority="968" stopIfTrue="1" operator="greaterThan">
      <formula>0</formula>
    </cfRule>
    <cfRule type="expression" dxfId="71" priority="969">
      <formula>$AM$94=2</formula>
    </cfRule>
  </conditionalFormatting>
  <conditionalFormatting sqref="AA95 AI95">
    <cfRule type="cellIs" priority="972" stopIfTrue="1" operator="greaterThan">
      <formula>0</formula>
    </cfRule>
    <cfRule type="expression" dxfId="70" priority="973">
      <formula>$AM$95=2</formula>
    </cfRule>
  </conditionalFormatting>
  <conditionalFormatting sqref="AA96 AI96">
    <cfRule type="cellIs" priority="976" stopIfTrue="1" operator="greaterThan">
      <formula>0</formula>
    </cfRule>
    <cfRule type="expression" dxfId="69" priority="977">
      <formula>$AM$96=2</formula>
    </cfRule>
  </conditionalFormatting>
  <conditionalFormatting sqref="AA92:AC92 AI92:AK92">
    <cfRule type="cellIs" priority="980" stopIfTrue="1" operator="greaterThan">
      <formula>0</formula>
    </cfRule>
    <cfRule type="expression" dxfId="68" priority="981">
      <formula>$AM$92=2</formula>
    </cfRule>
  </conditionalFormatting>
  <conditionalFormatting sqref="AG121 AA121">
    <cfRule type="cellIs" priority="982" stopIfTrue="1" operator="greaterThan">
      <formula>0</formula>
    </cfRule>
    <cfRule type="expression" dxfId="67" priority="983">
      <formula>$AO$121=2</formula>
    </cfRule>
  </conditionalFormatting>
  <conditionalFormatting sqref="AG122 AA122">
    <cfRule type="cellIs" priority="986" stopIfTrue="1" operator="greaterThan">
      <formula>0</formula>
    </cfRule>
    <cfRule type="expression" dxfId="66" priority="987">
      <formula>$AO$122=2</formula>
    </cfRule>
  </conditionalFormatting>
  <conditionalFormatting sqref="AG123 AA123">
    <cfRule type="cellIs" priority="990" stopIfTrue="1" operator="greaterThan">
      <formula>0</formula>
    </cfRule>
    <cfRule type="expression" dxfId="65" priority="991">
      <formula>$AO$123=2</formula>
    </cfRule>
  </conditionalFormatting>
  <conditionalFormatting sqref="AG124 AA124">
    <cfRule type="cellIs" priority="994" stopIfTrue="1" operator="greaterThan">
      <formula>0</formula>
    </cfRule>
    <cfRule type="expression" dxfId="64" priority="995">
      <formula>$AO$124=2</formula>
    </cfRule>
  </conditionalFormatting>
  <conditionalFormatting sqref="AG125 AA125">
    <cfRule type="cellIs" priority="998" stopIfTrue="1" operator="greaterThan">
      <formula>0</formula>
    </cfRule>
    <cfRule type="expression" dxfId="63" priority="999">
      <formula>$AO$125=2</formula>
    </cfRule>
  </conditionalFormatting>
  <conditionalFormatting sqref="AG126 AA126">
    <cfRule type="cellIs" priority="1002" stopIfTrue="1" operator="greaterThan">
      <formula>0</formula>
    </cfRule>
    <cfRule type="expression" dxfId="62" priority="1003">
      <formula>$AO$126=2</formula>
    </cfRule>
  </conditionalFormatting>
  <conditionalFormatting sqref="AG127 AA127">
    <cfRule type="cellIs" priority="1006" stopIfTrue="1" operator="greaterThan">
      <formula>0</formula>
    </cfRule>
    <cfRule type="expression" dxfId="61" priority="1007">
      <formula>$AO$127=2</formula>
    </cfRule>
  </conditionalFormatting>
  <conditionalFormatting sqref="AG128 AA128">
    <cfRule type="cellIs" priority="1010" stopIfTrue="1" operator="greaterThan">
      <formula>0</formula>
    </cfRule>
    <cfRule type="expression" dxfId="60" priority="1011">
      <formula>$AO$128=2</formula>
    </cfRule>
  </conditionalFormatting>
  <conditionalFormatting sqref="AG129 AA129">
    <cfRule type="cellIs" priority="1014" stopIfTrue="1" operator="greaterThan">
      <formula>0</formula>
    </cfRule>
    <cfRule type="expression" dxfId="59" priority="1015">
      <formula>$AO$129=2</formula>
    </cfRule>
  </conditionalFormatting>
  <conditionalFormatting sqref="AG130 AA130">
    <cfRule type="cellIs" priority="1018" stopIfTrue="1" operator="greaterThan">
      <formula>0</formula>
    </cfRule>
    <cfRule type="expression" dxfId="58" priority="1019">
      <formula>$AO$130=2</formula>
    </cfRule>
  </conditionalFormatting>
  <conditionalFormatting sqref="AG131 AA131">
    <cfRule type="cellIs" priority="1022" stopIfTrue="1" operator="greaterThan">
      <formula>0</formula>
    </cfRule>
    <cfRule type="expression" dxfId="57" priority="1023">
      <formula>$AO$131=2</formula>
    </cfRule>
  </conditionalFormatting>
  <conditionalFormatting sqref="AG132 AA132">
    <cfRule type="cellIs" priority="1026" stopIfTrue="1" operator="greaterThan">
      <formula>0</formula>
    </cfRule>
    <cfRule type="expression" dxfId="56" priority="1027">
      <formula>$AO$132=2</formula>
    </cfRule>
  </conditionalFormatting>
  <conditionalFormatting sqref="AG133 AA133">
    <cfRule type="cellIs" priority="1030" stopIfTrue="1" operator="greaterThan">
      <formula>0</formula>
    </cfRule>
    <cfRule type="expression" dxfId="55" priority="1031">
      <formula>$AO$133=2</formula>
    </cfRule>
  </conditionalFormatting>
  <conditionalFormatting sqref="AG134 AA134">
    <cfRule type="cellIs" priority="1034" stopIfTrue="1" operator="greaterThan">
      <formula>0</formula>
    </cfRule>
    <cfRule type="expression" dxfId="54" priority="1035">
      <formula>$AO$134=2</formula>
    </cfRule>
  </conditionalFormatting>
  <conditionalFormatting sqref="AG135 AA135">
    <cfRule type="cellIs" priority="1038" stopIfTrue="1" operator="greaterThan">
      <formula>0</formula>
    </cfRule>
    <cfRule type="expression" dxfId="53" priority="1039">
      <formula>$AO$135=2</formula>
    </cfRule>
  </conditionalFormatting>
  <conditionalFormatting sqref="AG136 AA136">
    <cfRule type="cellIs" priority="1042" stopIfTrue="1" operator="greaterThan">
      <formula>0</formula>
    </cfRule>
    <cfRule type="expression" dxfId="52" priority="1043">
      <formula>$AO$136=2</formula>
    </cfRule>
  </conditionalFormatting>
  <conditionalFormatting sqref="AG137 AA137">
    <cfRule type="cellIs" priority="1046" stopIfTrue="1" operator="greaterThan">
      <formula>0</formula>
    </cfRule>
    <cfRule type="expression" dxfId="51" priority="1047">
      <formula>$AO$137=2</formula>
    </cfRule>
  </conditionalFormatting>
  <conditionalFormatting sqref="AG138 AA138">
    <cfRule type="cellIs" priority="1050" stopIfTrue="1" operator="greaterThan">
      <formula>0</formula>
    </cfRule>
    <cfRule type="expression" dxfId="50" priority="1051">
      <formula>$AO$138=2</formula>
    </cfRule>
  </conditionalFormatting>
  <conditionalFormatting sqref="AG139 AA139">
    <cfRule type="cellIs" priority="1054" stopIfTrue="1" operator="greaterThan">
      <formula>0</formula>
    </cfRule>
    <cfRule type="expression" dxfId="49" priority="1055">
      <formula>$AO$139=2</formula>
    </cfRule>
  </conditionalFormatting>
  <conditionalFormatting sqref="AG140 AA140">
    <cfRule type="cellIs" priority="1058" stopIfTrue="1" operator="greaterThan">
      <formula>0</formula>
    </cfRule>
    <cfRule type="expression" dxfId="48" priority="1059">
      <formula>$AO$140=2</formula>
    </cfRule>
  </conditionalFormatting>
  <conditionalFormatting sqref="Z182 AH182 AE184 F180:F182 F184:F185 AE185:AI185">
    <cfRule type="expression" priority="1060" stopIfTrue="1">
      <formula>$AM$179=2</formula>
    </cfRule>
  </conditionalFormatting>
  <conditionalFormatting sqref="AA100 AE100">
    <cfRule type="cellIs" priority="14" stopIfTrue="1" operator="greaterThan">
      <formula>0</formula>
    </cfRule>
    <cfRule type="expression" dxfId="47" priority="15">
      <formula>$AO$100=1</formula>
    </cfRule>
  </conditionalFormatting>
  <conditionalFormatting sqref="Y102:AB102 Y103:AA104 AH102:AK102 AH103:AJ104">
    <cfRule type="expression" dxfId="46" priority="12">
      <formula>$AP$100=2</formula>
    </cfRule>
  </conditionalFormatting>
  <conditionalFormatting sqref="Y102:AB102 Y103:AA104 AH102:AK102 AH103:AJ104">
    <cfRule type="expression" priority="10" stopIfTrue="1">
      <formula>$AQ$100=2</formula>
    </cfRule>
  </conditionalFormatting>
  <conditionalFormatting sqref="Y102:AB102 Y103:AA104 AH102:AK102 AH103:AJ104">
    <cfRule type="cellIs" priority="11" stopIfTrue="1" operator="greaterThan">
      <formula>0</formula>
    </cfRule>
  </conditionalFormatting>
  <conditionalFormatting sqref="X152:AA156">
    <cfRule type="expression" priority="107" stopIfTrue="1">
      <formula>$AM$149=1</formula>
    </cfRule>
  </conditionalFormatting>
  <conditionalFormatting sqref="D207:Z207 AG207:AK207">
    <cfRule type="cellIs" dxfId="45" priority="8" operator="equal">
      <formula>0</formula>
    </cfRule>
  </conditionalFormatting>
  <conditionalFormatting sqref="AG208:AK208">
    <cfRule type="cellIs" dxfId="44" priority="7" operator="equal">
      <formula>0</formula>
    </cfRule>
  </conditionalFormatting>
  <conditionalFormatting sqref="V121:X121">
    <cfRule type="cellIs" priority="5" operator="greaterThan">
      <formula>0</formula>
    </cfRule>
    <cfRule type="expression" dxfId="43" priority="6">
      <formula>ISBLANK($V$121)</formula>
    </cfRule>
  </conditionalFormatting>
  <conditionalFormatting sqref="B164:AK171">
    <cfRule type="cellIs" priority="3" stopIfTrue="1" operator="greaterThan">
      <formula>0</formula>
    </cfRule>
    <cfRule type="expression" dxfId="42" priority="4">
      <formula>$AM$212&gt;0</formula>
    </cfRule>
  </conditionalFormatting>
  <conditionalFormatting sqref="AF16">
    <cfRule type="expression" dxfId="41" priority="2">
      <formula>ISBLANK(AF16)</formula>
    </cfRule>
  </conditionalFormatting>
  <conditionalFormatting sqref="AF16:AK16">
    <cfRule type="expression" priority="1" stopIfTrue="1">
      <formula>$AM$16=0</formula>
    </cfRule>
  </conditionalFormatting>
  <conditionalFormatting sqref="AC145:AC150 AC152:AC157">
    <cfRule type="cellIs" dxfId="40" priority="1072" operator="greaterThan">
      <formula>$AP$148</formula>
    </cfRule>
  </conditionalFormatting>
  <pageMargins left="0.2" right="0.2" top="0.5" bottom="0.25" header="0.3" footer="0.3"/>
  <pageSetup orientation="portrait" r:id="rId1"/>
  <rowBreaks count="4" manualBreakCount="4">
    <brk id="60" max="16383" man="1"/>
    <brk id="114" max="16383" man="1"/>
    <brk id="160" max="16383" man="1"/>
    <brk id="206" max="16383" man="1"/>
  </rowBreaks>
  <colBreaks count="1" manualBreakCount="1">
    <brk id="43" max="1048575" man="1"/>
  </colBreaks>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51C0DC14-5C5B-497E-ADE8-E14CEC9C6FC0}">
          <x14:formula1>
            <xm:f>Tables!$A$2:$A$10</xm:f>
          </x14:formula1>
          <xm:sqref>Y77 E77 Y102 Z26 Y33 Y65 Y72</xm:sqref>
        </x14:dataValidation>
        <x14:dataValidation type="list" allowBlank="1" showInputMessage="1" showErrorMessage="1" xr:uid="{15328467-34E1-4429-BBED-E9EF3D4805F6}">
          <x14:formula1>
            <xm:f>Tables!$C$2:$C$7</xm:f>
          </x14:formula1>
          <xm:sqref>H97 W87:Y87 H61:H63 W97:Y97 W61:Y63</xm:sqref>
        </x14:dataValidation>
        <x14:dataValidation type="list" allowBlank="1" showInputMessage="1" showErrorMessage="1" xr:uid="{724CB3B4-1DEF-4419-A255-33C7CE50E61F}">
          <x14:formula1>
            <xm:f>Tables!$C$2:$C$8</xm:f>
          </x14:formula1>
          <xm:sqref>W90:Y96 AH102:AK102 AG26:AI26 AH77:AK77 W85:Y86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5C0DE-3410-42B6-AB4E-0A017340CC59}">
  <sheetPr codeName="Sheet2">
    <tabColor theme="7" tint="0.39997558519241921"/>
  </sheetPr>
  <dimension ref="A1:DG180"/>
  <sheetViews>
    <sheetView showGridLines="0" showRowColHeaders="0" showZeros="0" zoomScale="150" zoomScaleNormal="150" workbookViewId="0">
      <selection activeCell="AE16" sqref="AE16:AJ16"/>
    </sheetView>
  </sheetViews>
  <sheetFormatPr defaultColWidth="0" defaultRowHeight="0" customHeight="1" zeroHeight="1"/>
  <cols>
    <col min="1" max="1" width="1.7109375" style="39" customWidth="1"/>
    <col min="2" max="36" width="2.7109375" style="39" customWidth="1"/>
    <col min="37" max="37" width="1.7109375" style="39" customWidth="1"/>
    <col min="38" max="38" width="4.7109375" style="39" customWidth="1"/>
    <col min="39" max="40" width="4.7109375" style="24" hidden="1" customWidth="1"/>
    <col min="41" max="74" width="2.7109375" style="39" customWidth="1"/>
    <col min="75" max="75" width="8.85546875" style="39" hidden="1" customWidth="1"/>
    <col min="76" max="111" width="0" style="39" hidden="1" customWidth="1"/>
    <col min="112" max="16384" width="8.85546875" style="39" hidden="1"/>
  </cols>
  <sheetData>
    <row r="1" spans="1:74" ht="15" customHeight="1">
      <c r="G1" s="2"/>
      <c r="H1" s="2"/>
      <c r="I1" s="2"/>
      <c r="J1" s="2"/>
      <c r="K1" s="2"/>
      <c r="L1" s="2"/>
      <c r="M1" s="2"/>
      <c r="N1" s="2"/>
      <c r="O1" s="2"/>
      <c r="P1" s="2"/>
      <c r="Q1" s="163" t="s">
        <v>397</v>
      </c>
      <c r="R1" s="163"/>
      <c r="S1" s="163"/>
      <c r="T1" s="163"/>
      <c r="U1" s="163"/>
      <c r="V1" s="163"/>
      <c r="W1" s="163"/>
      <c r="X1" s="163"/>
      <c r="Y1" s="163"/>
      <c r="Z1" s="163"/>
      <c r="AA1" s="163"/>
      <c r="AB1" s="163"/>
      <c r="AC1" s="163"/>
      <c r="AD1" s="163"/>
      <c r="AE1" s="163"/>
      <c r="AF1" s="163"/>
      <c r="AG1" s="163"/>
      <c r="AH1" s="163"/>
      <c r="AI1" s="163"/>
      <c r="AJ1" s="163"/>
      <c r="AK1" s="163"/>
      <c r="AM1" s="136"/>
      <c r="AN1" s="136"/>
      <c r="BB1" s="163" t="str">
        <f>Q1</f>
        <v>Form 4C - Underground Detention
Annual Inspection Form</v>
      </c>
      <c r="BC1" s="163"/>
      <c r="BD1" s="163"/>
      <c r="BE1" s="163"/>
      <c r="BF1" s="163"/>
      <c r="BG1" s="163"/>
      <c r="BH1" s="163"/>
      <c r="BI1" s="163"/>
      <c r="BJ1" s="163"/>
      <c r="BK1" s="163"/>
      <c r="BL1" s="163"/>
      <c r="BM1" s="163"/>
      <c r="BN1" s="163"/>
      <c r="BO1" s="163"/>
      <c r="BP1" s="163"/>
      <c r="BQ1" s="163"/>
      <c r="BR1" s="163"/>
      <c r="BS1" s="163"/>
      <c r="BT1" s="163"/>
      <c r="BU1" s="163"/>
    </row>
    <row r="2" spans="1:74" ht="15" customHeight="1">
      <c r="E2" s="2"/>
      <c r="F2" s="2"/>
      <c r="G2" s="2"/>
      <c r="H2" s="2"/>
      <c r="I2" s="2"/>
      <c r="J2" s="2"/>
      <c r="K2" s="2"/>
      <c r="L2" s="2"/>
      <c r="M2" s="2"/>
      <c r="N2" s="2"/>
      <c r="O2" s="2"/>
      <c r="P2" s="2"/>
      <c r="Q2" s="163"/>
      <c r="R2" s="163"/>
      <c r="S2" s="163"/>
      <c r="T2" s="163"/>
      <c r="U2" s="163"/>
      <c r="V2" s="163"/>
      <c r="W2" s="163"/>
      <c r="X2" s="163"/>
      <c r="Y2" s="163"/>
      <c r="Z2" s="163"/>
      <c r="AA2" s="163"/>
      <c r="AB2" s="163"/>
      <c r="AC2" s="163"/>
      <c r="AD2" s="163"/>
      <c r="AE2" s="163"/>
      <c r="AF2" s="163"/>
      <c r="AG2" s="163"/>
      <c r="AH2" s="163"/>
      <c r="AI2" s="163"/>
      <c r="AJ2" s="163"/>
      <c r="AK2" s="163"/>
      <c r="AM2" s="136"/>
      <c r="AN2" s="136"/>
      <c r="BB2" s="163"/>
      <c r="BC2" s="163"/>
      <c r="BD2" s="163"/>
      <c r="BE2" s="163"/>
      <c r="BF2" s="163"/>
      <c r="BG2" s="163"/>
      <c r="BH2" s="163"/>
      <c r="BI2" s="163"/>
      <c r="BJ2" s="163"/>
      <c r="BK2" s="163"/>
      <c r="BL2" s="163"/>
      <c r="BM2" s="163"/>
      <c r="BN2" s="163"/>
      <c r="BO2" s="163"/>
      <c r="BP2" s="163"/>
      <c r="BQ2" s="163"/>
      <c r="BR2" s="163"/>
      <c r="BS2" s="163"/>
      <c r="BT2" s="163"/>
      <c r="BU2" s="163"/>
    </row>
    <row r="3" spans="1:74" ht="15" customHeight="1">
      <c r="E3" s="2"/>
      <c r="F3" s="2"/>
      <c r="G3" s="2"/>
      <c r="H3" s="2"/>
      <c r="I3" s="2"/>
      <c r="J3" s="2"/>
      <c r="K3" s="2"/>
      <c r="L3" s="2"/>
      <c r="M3" s="2"/>
      <c r="N3" s="2"/>
      <c r="O3" s="2"/>
      <c r="P3" s="2"/>
      <c r="Q3" s="163"/>
      <c r="R3" s="163"/>
      <c r="S3" s="163"/>
      <c r="T3" s="163"/>
      <c r="U3" s="163"/>
      <c r="V3" s="163"/>
      <c r="W3" s="163"/>
      <c r="X3" s="163"/>
      <c r="Y3" s="163"/>
      <c r="Z3" s="163"/>
      <c r="AA3" s="163"/>
      <c r="AB3" s="163"/>
      <c r="AC3" s="163"/>
      <c r="AD3" s="163"/>
      <c r="AE3" s="163"/>
      <c r="AF3" s="163"/>
      <c r="AG3" s="163"/>
      <c r="AH3" s="163"/>
      <c r="AI3" s="163"/>
      <c r="AJ3" s="163"/>
      <c r="AK3" s="163"/>
      <c r="AM3" s="136"/>
      <c r="AN3" s="136"/>
      <c r="BB3" s="163"/>
      <c r="BC3" s="163"/>
      <c r="BD3" s="163"/>
      <c r="BE3" s="163"/>
      <c r="BF3" s="163"/>
      <c r="BG3" s="163"/>
      <c r="BH3" s="163"/>
      <c r="BI3" s="163"/>
      <c r="BJ3" s="163"/>
      <c r="BK3" s="163"/>
      <c r="BL3" s="163"/>
      <c r="BM3" s="163"/>
      <c r="BN3" s="163"/>
      <c r="BO3" s="163"/>
      <c r="BP3" s="163"/>
      <c r="BQ3" s="163"/>
      <c r="BR3" s="163"/>
      <c r="BS3" s="163"/>
      <c r="BT3" s="163"/>
      <c r="BU3" s="163"/>
    </row>
    <row r="4" spans="1:74" ht="15" customHeight="1">
      <c r="E4" s="2"/>
      <c r="F4" s="2"/>
      <c r="G4" s="2"/>
      <c r="H4" s="2"/>
      <c r="I4" s="2"/>
      <c r="J4" s="2"/>
      <c r="K4" s="2"/>
      <c r="L4" s="2"/>
      <c r="M4" s="2"/>
      <c r="N4" s="2"/>
      <c r="O4" s="2"/>
      <c r="P4" s="2"/>
      <c r="Q4" s="163"/>
      <c r="R4" s="163"/>
      <c r="S4" s="163"/>
      <c r="T4" s="163"/>
      <c r="U4" s="163"/>
      <c r="V4" s="163"/>
      <c r="W4" s="163"/>
      <c r="X4" s="163"/>
      <c r="Y4" s="163"/>
      <c r="Z4" s="163"/>
      <c r="AA4" s="163"/>
      <c r="AB4" s="163"/>
      <c r="AC4" s="163"/>
      <c r="AD4" s="163"/>
      <c r="AE4" s="163"/>
      <c r="AF4" s="163"/>
      <c r="AG4" s="163"/>
      <c r="AH4" s="163"/>
      <c r="AI4" s="163"/>
      <c r="AJ4" s="163"/>
      <c r="AK4" s="163"/>
      <c r="AM4" s="136"/>
      <c r="AN4" s="136"/>
      <c r="BB4" s="163"/>
      <c r="BC4" s="163"/>
      <c r="BD4" s="163"/>
      <c r="BE4" s="163"/>
      <c r="BF4" s="163"/>
      <c r="BG4" s="163"/>
      <c r="BH4" s="163"/>
      <c r="BI4" s="163"/>
      <c r="BJ4" s="163"/>
      <c r="BK4" s="163"/>
      <c r="BL4" s="163"/>
      <c r="BM4" s="163"/>
      <c r="BN4" s="163"/>
      <c r="BO4" s="163"/>
      <c r="BP4" s="163"/>
      <c r="BQ4" s="163"/>
      <c r="BR4" s="163"/>
      <c r="BS4" s="163"/>
      <c r="BT4" s="163"/>
      <c r="BU4" s="163"/>
    </row>
    <row r="5" spans="1:74" ht="4.9000000000000004" customHeight="1">
      <c r="E5" s="2"/>
      <c r="F5" s="2"/>
      <c r="G5" s="2"/>
      <c r="H5" s="2"/>
      <c r="I5" s="2"/>
      <c r="J5" s="2"/>
      <c r="K5" s="2"/>
      <c r="L5" s="2"/>
      <c r="M5" s="2"/>
      <c r="N5" s="2"/>
      <c r="O5" s="2"/>
      <c r="P5" s="2"/>
      <c r="Q5" s="2"/>
      <c r="R5" s="2"/>
      <c r="S5" s="2"/>
      <c r="T5" s="2"/>
      <c r="U5" s="2"/>
      <c r="V5" s="2"/>
      <c r="W5" s="2"/>
      <c r="X5" s="2"/>
      <c r="Y5" s="2"/>
      <c r="Z5" s="2"/>
      <c r="AA5" s="2"/>
      <c r="AB5" s="132"/>
      <c r="AC5" s="132"/>
      <c r="AD5" s="132"/>
      <c r="AE5" s="132"/>
      <c r="AF5" s="132"/>
      <c r="AG5" s="132"/>
      <c r="AH5" s="132"/>
      <c r="AI5" s="132"/>
      <c r="AJ5" s="132"/>
      <c r="AM5" s="136"/>
      <c r="AN5" s="136"/>
    </row>
    <row r="6" spans="1:74" ht="15" customHeight="1">
      <c r="A6" s="27"/>
      <c r="B6" s="28" t="s">
        <v>96</v>
      </c>
      <c r="C6" s="28"/>
      <c r="D6" s="28"/>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30"/>
      <c r="AM6" s="136"/>
      <c r="AN6" s="136"/>
      <c r="AO6" s="215" t="s">
        <v>97</v>
      </c>
      <c r="AP6" s="215"/>
      <c r="AQ6" s="215"/>
      <c r="AR6" s="215"/>
      <c r="AS6" s="215"/>
      <c r="AT6" s="215"/>
      <c r="AU6" s="215"/>
      <c r="AV6" s="215"/>
      <c r="AW6" s="215"/>
      <c r="AX6" s="215"/>
      <c r="AY6" s="215"/>
      <c r="AZ6" s="215"/>
      <c r="BA6" s="215"/>
      <c r="BB6" s="215"/>
      <c r="BC6" s="215"/>
      <c r="BD6" s="79"/>
      <c r="BE6" s="79"/>
      <c r="BF6" s="79"/>
      <c r="BG6" s="79"/>
      <c r="BH6" s="79"/>
      <c r="BI6" s="79"/>
      <c r="BJ6" s="79"/>
      <c r="BK6" s="79"/>
      <c r="BL6" s="79"/>
      <c r="BM6" s="79"/>
      <c r="BN6" s="79"/>
      <c r="BO6" s="79"/>
      <c r="BP6" s="79"/>
      <c r="BQ6" s="79"/>
      <c r="BR6" s="79"/>
      <c r="BS6" s="79"/>
      <c r="BT6" s="79"/>
      <c r="BU6" s="79"/>
      <c r="BV6" s="79"/>
    </row>
    <row r="7" spans="1:74" ht="15" customHeight="1">
      <c r="A7" s="31"/>
      <c r="B7" s="11" t="s">
        <v>98</v>
      </c>
      <c r="C7" s="11"/>
      <c r="D7" s="11"/>
      <c r="E7" s="224"/>
      <c r="F7" s="224"/>
      <c r="G7" s="224"/>
      <c r="H7" s="224"/>
      <c r="I7" s="224"/>
      <c r="J7" s="224"/>
      <c r="K7" s="224"/>
      <c r="L7" s="224"/>
      <c r="M7" s="224"/>
      <c r="N7" s="224"/>
      <c r="O7" s="224"/>
      <c r="P7" s="224"/>
      <c r="Q7" s="224"/>
      <c r="R7" s="224"/>
      <c r="S7" s="224"/>
      <c r="T7" s="224"/>
      <c r="U7" s="224"/>
      <c r="V7" s="224"/>
      <c r="W7" s="224"/>
      <c r="X7" s="224"/>
      <c r="Y7" s="11"/>
      <c r="Z7" s="11"/>
      <c r="AA7" s="11"/>
      <c r="AB7" s="11"/>
      <c r="AC7" s="11"/>
      <c r="AD7" s="32" t="s">
        <v>99</v>
      </c>
      <c r="AE7" s="225"/>
      <c r="AF7" s="225"/>
      <c r="AG7" s="225"/>
      <c r="AH7" s="225"/>
      <c r="AI7" s="225"/>
      <c r="AJ7" s="225"/>
      <c r="AK7" s="33"/>
      <c r="AM7" s="136"/>
      <c r="AN7" s="136"/>
      <c r="AO7" s="215"/>
      <c r="AP7" s="215"/>
      <c r="AQ7" s="215"/>
      <c r="AR7" s="215"/>
      <c r="AS7" s="215"/>
      <c r="AT7" s="215"/>
      <c r="AU7" s="215"/>
      <c r="AV7" s="215"/>
      <c r="AW7" s="215"/>
      <c r="AX7" s="215"/>
      <c r="AY7" s="215"/>
      <c r="AZ7" s="215"/>
      <c r="BA7" s="215"/>
      <c r="BB7" s="215"/>
      <c r="BC7" s="215"/>
    </row>
    <row r="8" spans="1:74" ht="4.9000000000000004" customHeight="1">
      <c r="A8" s="3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32"/>
      <c r="AG8" s="13"/>
      <c r="AH8" s="13"/>
      <c r="AI8" s="13"/>
      <c r="AJ8" s="13"/>
      <c r="AK8" s="33"/>
      <c r="AM8" s="136"/>
      <c r="AN8" s="136"/>
    </row>
    <row r="9" spans="1:74" ht="15" customHeight="1">
      <c r="A9" s="31"/>
      <c r="B9" s="11" t="s">
        <v>100</v>
      </c>
      <c r="C9" s="32"/>
      <c r="D9" s="11"/>
      <c r="E9" s="11"/>
      <c r="F9" s="11"/>
      <c r="G9" s="101"/>
      <c r="H9" s="11" t="s">
        <v>338</v>
      </c>
      <c r="I9" s="11"/>
      <c r="J9" s="11"/>
      <c r="K9" s="11"/>
      <c r="L9" s="11"/>
      <c r="M9" s="101"/>
      <c r="N9" s="11" t="s">
        <v>398</v>
      </c>
      <c r="O9" s="11"/>
      <c r="P9" s="11"/>
      <c r="Q9" s="11"/>
      <c r="R9" s="11"/>
      <c r="S9" s="11"/>
      <c r="T9" s="11"/>
      <c r="U9" s="11"/>
      <c r="V9" s="11"/>
      <c r="W9" s="11"/>
      <c r="X9" s="11"/>
      <c r="Y9" s="11"/>
      <c r="Z9" s="11"/>
      <c r="AA9" s="11"/>
      <c r="AB9" s="11"/>
      <c r="AC9" s="11"/>
      <c r="AD9" s="11"/>
      <c r="AE9" s="11"/>
      <c r="AF9" s="11"/>
      <c r="AG9" s="11"/>
      <c r="AH9" s="11"/>
      <c r="AI9" s="11"/>
      <c r="AJ9" s="11"/>
      <c r="AK9" s="33"/>
      <c r="AM9" s="136"/>
      <c r="AN9" s="136"/>
      <c r="AO9" s="95" t="s">
        <v>399</v>
      </c>
      <c r="AP9" s="95"/>
      <c r="AQ9" s="95"/>
      <c r="AR9" s="95"/>
      <c r="AS9" s="95"/>
      <c r="AT9" s="95"/>
      <c r="AU9" s="95"/>
      <c r="AV9"/>
      <c r="AW9"/>
      <c r="AX9"/>
      <c r="AY9"/>
      <c r="AZ9"/>
      <c r="BA9"/>
      <c r="BB9"/>
      <c r="BC9"/>
      <c r="BD9"/>
      <c r="BE9"/>
      <c r="BF9"/>
      <c r="BG9"/>
      <c r="BH9"/>
      <c r="BI9"/>
      <c r="BJ9"/>
      <c r="BK9"/>
      <c r="BL9"/>
      <c r="BM9"/>
      <c r="BN9"/>
      <c r="BO9"/>
      <c r="BP9"/>
      <c r="BQ9"/>
      <c r="BR9"/>
      <c r="BS9"/>
      <c r="BT9"/>
      <c r="BU9"/>
      <c r="BV9"/>
    </row>
    <row r="10" spans="1:74" ht="4.9000000000000004" customHeight="1">
      <c r="A10" s="31"/>
      <c r="B10" s="11"/>
      <c r="C10" s="32"/>
      <c r="D10" s="32"/>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33"/>
      <c r="AM10" s="136"/>
      <c r="AN10" s="136"/>
      <c r="AO10" s="95"/>
      <c r="AP10" s="95"/>
      <c r="AQ10" s="95"/>
      <c r="AR10" s="95"/>
      <c r="AS10" s="95"/>
      <c r="AT10" s="95"/>
      <c r="AU10" s="95"/>
      <c r="AV10"/>
      <c r="AW10"/>
      <c r="AX10"/>
      <c r="AY10"/>
      <c r="AZ10"/>
      <c r="BA10"/>
      <c r="BB10"/>
      <c r="BC10"/>
      <c r="BD10"/>
      <c r="BE10"/>
      <c r="BF10"/>
      <c r="BG10"/>
      <c r="BH10"/>
      <c r="BI10"/>
      <c r="BJ10"/>
      <c r="BK10"/>
      <c r="BL10"/>
      <c r="BM10"/>
      <c r="BN10"/>
      <c r="BO10"/>
      <c r="BP10"/>
      <c r="BQ10"/>
      <c r="BR10"/>
      <c r="BS10"/>
      <c r="BT10"/>
      <c r="BU10"/>
      <c r="BV10"/>
    </row>
    <row r="11" spans="1:74" ht="15" customHeight="1">
      <c r="A11" s="31"/>
      <c r="B11" s="11" t="s">
        <v>109</v>
      </c>
      <c r="C11" s="11"/>
      <c r="D11" s="11"/>
      <c r="E11" s="11"/>
      <c r="F11" s="11"/>
      <c r="G11" s="101"/>
      <c r="H11" s="11" t="s">
        <v>110</v>
      </c>
      <c r="I11" s="11"/>
      <c r="J11" s="11"/>
      <c r="K11" s="11"/>
      <c r="L11" s="11"/>
      <c r="M11" s="101"/>
      <c r="N11" s="11" t="s">
        <v>111</v>
      </c>
      <c r="O11" s="11"/>
      <c r="P11" s="11"/>
      <c r="Q11" s="11"/>
      <c r="R11" s="11"/>
      <c r="S11" s="11"/>
      <c r="T11" s="11"/>
      <c r="U11" s="11"/>
      <c r="V11" s="101"/>
      <c r="W11" s="11" t="s">
        <v>112</v>
      </c>
      <c r="X11" s="11"/>
      <c r="Y11" s="11"/>
      <c r="Z11" s="11"/>
      <c r="AA11" s="11"/>
      <c r="AB11" s="11"/>
      <c r="AC11" s="101"/>
      <c r="AD11" s="11" t="s">
        <v>113</v>
      </c>
      <c r="AE11" s="11"/>
      <c r="AF11" s="11"/>
      <c r="AG11" s="11"/>
      <c r="AH11" s="11"/>
      <c r="AI11" s="11"/>
      <c r="AJ11" s="11"/>
      <c r="AK11" s="33"/>
      <c r="AM11" s="136"/>
      <c r="AN11" s="136"/>
      <c r="AO11" s="25">
        <v>1</v>
      </c>
      <c r="AP11" s="95" t="s">
        <v>400</v>
      </c>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row>
    <row r="12" spans="1:74" ht="4.9000000000000004" customHeight="1">
      <c r="A12" s="3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33"/>
      <c r="AM12" s="136"/>
      <c r="AN12" s="136"/>
      <c r="AO12" s="25"/>
      <c r="AP12" s="95"/>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row>
    <row r="13" spans="1:74" ht="15" customHeight="1">
      <c r="A13" s="31"/>
      <c r="B13" s="11" t="s">
        <v>278</v>
      </c>
      <c r="C13" s="11"/>
      <c r="D13" s="11"/>
      <c r="E13" s="11"/>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33"/>
      <c r="AM13" s="136"/>
      <c r="AN13" s="136"/>
      <c r="AO13" s="25"/>
      <c r="AP13" s="120" t="s">
        <v>282</v>
      </c>
      <c r="AQ13" s="39" t="s">
        <v>401</v>
      </c>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row>
    <row r="14" spans="1:74" ht="4.9000000000000004" customHeight="1">
      <c r="A14" s="37"/>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38"/>
      <c r="AM14" s="136"/>
      <c r="AN14" s="1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row>
    <row r="15" spans="1:74" ht="4.9000000000000004" customHeight="1">
      <c r="AM15" s="136"/>
      <c r="AN15" s="1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row>
    <row r="16" spans="1:74" ht="15" customHeight="1">
      <c r="B16" s="1" t="s">
        <v>402</v>
      </c>
      <c r="C16" s="1"/>
      <c r="D16" s="1"/>
      <c r="AD16" s="142" t="str">
        <f>IF(Tables!C24=0,"",Tables!C24&amp;": ")</f>
        <v xml:space="preserve">Engineering or Building No.: </v>
      </c>
      <c r="AE16" s="145"/>
      <c r="AF16" s="145"/>
      <c r="AG16" s="145"/>
      <c r="AH16" s="145"/>
      <c r="AI16" s="145"/>
      <c r="AJ16" s="145"/>
      <c r="AM16" s="124">
        <f>LEN(AD16)</f>
        <v>29</v>
      </c>
      <c r="AN16" s="136"/>
      <c r="AO16" s="25"/>
      <c r="AP16" s="120" t="s">
        <v>282</v>
      </c>
      <c r="AQ16" s="104" t="s">
        <v>403</v>
      </c>
      <c r="AR16" s="104"/>
      <c r="AS16" s="104"/>
      <c r="AT16" s="104"/>
      <c r="AU16" s="104"/>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row>
    <row r="17" spans="2:74" ht="15" customHeight="1">
      <c r="D17" s="142" t="s">
        <v>119</v>
      </c>
      <c r="E17" s="226"/>
      <c r="F17" s="226"/>
      <c r="G17" s="226"/>
      <c r="H17" s="226"/>
      <c r="I17" s="226"/>
      <c r="J17" s="226"/>
      <c r="K17" s="226"/>
      <c r="L17" s="226"/>
      <c r="M17" s="226"/>
      <c r="N17" s="226"/>
      <c r="O17" s="226"/>
      <c r="P17" s="226"/>
      <c r="Q17" s="226"/>
      <c r="R17" s="226"/>
      <c r="S17" s="226"/>
      <c r="T17" s="226"/>
      <c r="U17" s="226"/>
      <c r="V17" s="226"/>
      <c r="W17" s="226"/>
      <c r="X17" s="226"/>
      <c r="Y17" s="226"/>
      <c r="AD17" s="142" t="s">
        <v>404</v>
      </c>
      <c r="AE17" s="227"/>
      <c r="AF17" s="227"/>
      <c r="AG17" s="227"/>
      <c r="AH17" s="227"/>
      <c r="AI17" s="227"/>
      <c r="AJ17" s="227"/>
      <c r="AM17" s="136"/>
      <c r="AN17" s="136"/>
      <c r="AP17" s="120" t="s">
        <v>282</v>
      </c>
      <c r="AQ17" s="104" t="s">
        <v>405</v>
      </c>
      <c r="AR17" s="104"/>
      <c r="AS17" s="104"/>
      <c r="AT17" s="104"/>
      <c r="AU17" s="104"/>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row>
    <row r="18" spans="2:74" ht="15" customHeight="1">
      <c r="D18" s="142" t="s">
        <v>121</v>
      </c>
      <c r="E18" s="222"/>
      <c r="F18" s="222"/>
      <c r="G18" s="222"/>
      <c r="H18" s="222"/>
      <c r="I18" s="222"/>
      <c r="J18" s="222"/>
      <c r="K18" s="222"/>
      <c r="L18" s="222"/>
      <c r="M18" s="222"/>
      <c r="N18" s="222"/>
      <c r="O18" s="222"/>
      <c r="P18" s="222"/>
      <c r="Q18" s="222"/>
      <c r="R18" s="222"/>
      <c r="S18" s="222"/>
      <c r="T18" s="222"/>
      <c r="U18" s="222"/>
      <c r="V18" s="222"/>
      <c r="W18" s="222"/>
      <c r="X18" s="222"/>
      <c r="Y18" s="222"/>
      <c r="AB18" s="142"/>
      <c r="AD18" s="142" t="s">
        <v>406</v>
      </c>
      <c r="AE18" s="228"/>
      <c r="AF18" s="228"/>
      <c r="AG18" s="228"/>
      <c r="AH18" s="228"/>
      <c r="AI18" s="228"/>
      <c r="AJ18" s="228"/>
      <c r="AM18" s="136"/>
      <c r="AN18" s="136"/>
      <c r="AO18" s="25">
        <v>2</v>
      </c>
      <c r="AP18" s="104" t="s">
        <v>407</v>
      </c>
      <c r="AQ18" s="104"/>
      <c r="AR18" s="104"/>
      <c r="AS18" s="104"/>
      <c r="AT18" s="104"/>
      <c r="AU18" s="104"/>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row>
    <row r="19" spans="2:74" ht="15" customHeight="1">
      <c r="C19" s="12"/>
      <c r="E19" s="222"/>
      <c r="F19" s="222"/>
      <c r="G19" s="222"/>
      <c r="H19" s="222"/>
      <c r="I19" s="222"/>
      <c r="J19" s="222"/>
      <c r="K19" s="222"/>
      <c r="L19" s="222"/>
      <c r="M19" s="222"/>
      <c r="N19" s="222"/>
      <c r="O19" s="222"/>
      <c r="P19" s="222"/>
      <c r="Q19" s="222"/>
      <c r="R19" s="222"/>
      <c r="S19" s="222"/>
      <c r="T19" s="222"/>
      <c r="U19" s="222"/>
      <c r="V19" s="222"/>
      <c r="W19" s="222"/>
      <c r="X19" s="222"/>
      <c r="Y19" s="222"/>
      <c r="Z19" s="12"/>
      <c r="AA19" s="12"/>
      <c r="AC19" s="12"/>
      <c r="AD19" s="142" t="s">
        <v>408</v>
      </c>
      <c r="AE19" s="223"/>
      <c r="AF19" s="223"/>
      <c r="AG19" s="223"/>
      <c r="AH19" s="223"/>
      <c r="AI19" s="223"/>
      <c r="AJ19" s="223"/>
      <c r="AM19" s="136"/>
      <c r="AN19" s="136"/>
      <c r="AO19" s="25">
        <v>3</v>
      </c>
      <c r="AP19" s="104" t="s">
        <v>336</v>
      </c>
      <c r="AQ19" s="104"/>
      <c r="AR19" s="104"/>
      <c r="AS19" s="104"/>
      <c r="AT19" s="104"/>
      <c r="AU19" s="104"/>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row>
    <row r="20" spans="2:74" ht="15" customHeight="1">
      <c r="C20" s="12"/>
      <c r="D20" s="142" t="s">
        <v>409</v>
      </c>
      <c r="E20" s="222"/>
      <c r="F20" s="222"/>
      <c r="G20" s="222"/>
      <c r="H20" s="222"/>
      <c r="I20" s="222"/>
      <c r="J20" s="222"/>
      <c r="K20" s="222"/>
      <c r="L20" s="222"/>
      <c r="M20" s="222"/>
      <c r="N20" s="222"/>
      <c r="O20" s="222"/>
      <c r="P20" s="222"/>
      <c r="Q20" s="222"/>
      <c r="R20" s="222"/>
      <c r="S20" s="222"/>
      <c r="T20" s="222"/>
      <c r="U20" s="222"/>
      <c r="V20" s="222"/>
      <c r="W20" s="222"/>
      <c r="X20" s="222"/>
      <c r="Y20" s="222"/>
      <c r="Z20" s="12"/>
      <c r="AA20" s="12"/>
      <c r="AC20" s="12"/>
      <c r="AD20" s="142" t="s">
        <v>410</v>
      </c>
      <c r="AE20" s="231"/>
      <c r="AF20" s="231"/>
      <c r="AG20" s="231"/>
      <c r="AH20" s="231"/>
      <c r="AI20" s="231"/>
      <c r="AJ20" s="231"/>
      <c r="AM20" s="136"/>
      <c r="AN20" s="136"/>
      <c r="AO20" s="25"/>
      <c r="AP20" s="120" t="s">
        <v>282</v>
      </c>
      <c r="AQ20" s="104" t="s">
        <v>411</v>
      </c>
      <c r="AR20" s="104"/>
      <c r="AS20" s="104"/>
      <c r="AT20" s="104"/>
      <c r="AU20" s="104"/>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row>
    <row r="21" spans="2:74" ht="15" customHeight="1">
      <c r="C21" s="12"/>
      <c r="D21" s="142" t="s">
        <v>291</v>
      </c>
      <c r="E21" s="210"/>
      <c r="F21" s="171"/>
      <c r="G21" s="171"/>
      <c r="H21" s="171"/>
      <c r="I21" s="171"/>
      <c r="J21" s="171"/>
      <c r="K21" s="171"/>
      <c r="L21" s="171"/>
      <c r="M21" s="171"/>
      <c r="N21" s="171"/>
      <c r="O21" s="171"/>
      <c r="P21" s="171"/>
      <c r="Q21" s="171"/>
      <c r="R21" s="171"/>
      <c r="S21" s="171"/>
      <c r="T21" s="171"/>
      <c r="U21" s="171"/>
      <c r="V21" s="171"/>
      <c r="W21" s="171"/>
      <c r="X21" s="171"/>
      <c r="Y21" s="171"/>
      <c r="Z21" s="12"/>
      <c r="AA21" s="12"/>
      <c r="AC21" s="12"/>
      <c r="AD21" s="142" t="s">
        <v>292</v>
      </c>
      <c r="AE21" s="232"/>
      <c r="AF21" s="232"/>
      <c r="AG21" s="232"/>
      <c r="AH21" s="232"/>
      <c r="AI21" s="232"/>
      <c r="AJ21" s="232"/>
      <c r="AM21" s="136"/>
      <c r="AN21" s="136"/>
      <c r="AO21" s="25"/>
      <c r="AP21" s="120" t="s">
        <v>282</v>
      </c>
      <c r="AQ21" s="104" t="s">
        <v>412</v>
      </c>
      <c r="AR21" s="25"/>
      <c r="AS21" s="25"/>
      <c r="AT21" s="25"/>
      <c r="AU21" s="2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row>
    <row r="22" spans="2:74" ht="4.9000000000000004" customHeight="1">
      <c r="AM22" s="136"/>
      <c r="AN22" s="136"/>
      <c r="AO22" s="25"/>
      <c r="AP22" s="25"/>
      <c r="AQ22" s="25"/>
      <c r="AR22" s="25"/>
      <c r="AS22" s="25"/>
      <c r="AT22" s="25"/>
      <c r="AU22" s="2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row>
    <row r="23" spans="2:74" ht="15" customHeight="1">
      <c r="B23" s="39" t="s">
        <v>100</v>
      </c>
      <c r="C23" s="142"/>
      <c r="D23" s="142"/>
      <c r="G23" s="82"/>
      <c r="H23" s="39" t="s">
        <v>338</v>
      </c>
      <c r="M23" s="82"/>
      <c r="N23" s="39" t="s">
        <v>398</v>
      </c>
      <c r="AM23" s="136"/>
      <c r="AN23" s="136"/>
      <c r="AO23" s="25">
        <v>4</v>
      </c>
      <c r="AP23" s="104" t="str">
        <f>"Form 4C - Underground Detention Annual Inspection Form shall be submitted to the "&amp;Tables!$C$22&amp;" on an annual basis"</f>
        <v>Form 4C - Underground Detention Annual Inspection Form shall be submitted to the City on an annual basis</v>
      </c>
      <c r="AQ23" s="104"/>
      <c r="AR23" s="121"/>
      <c r="AS23" s="121"/>
      <c r="AT23" s="121"/>
      <c r="AU23" s="121"/>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2:74" ht="4.9000000000000004" customHeight="1">
      <c r="AM24" s="136"/>
      <c r="AN24" s="136"/>
      <c r="AO24" s="25"/>
      <c r="AP24" s="104"/>
      <c r="AQ24" s="104"/>
      <c r="AR24" s="121"/>
      <c r="AS24" s="121"/>
      <c r="AT24" s="121"/>
      <c r="AU24" s="121"/>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row>
    <row r="25" spans="2:74" ht="15" customHeight="1">
      <c r="B25" s="1" t="s">
        <v>413</v>
      </c>
      <c r="C25" s="142"/>
      <c r="D25" s="142"/>
      <c r="AM25" s="136"/>
      <c r="AN25" s="136"/>
      <c r="AO25" s="25"/>
      <c r="AP25" s="104" t="s">
        <v>414</v>
      </c>
      <c r="AQ25" s="104"/>
      <c r="AR25" s="121"/>
      <c r="AS25" s="121"/>
      <c r="AT25" s="121"/>
      <c r="AU25" s="121"/>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row>
    <row r="26" spans="2:74" ht="15" customHeight="1">
      <c r="M26" s="39" t="s">
        <v>415</v>
      </c>
      <c r="O26" s="39" t="s">
        <v>364</v>
      </c>
      <c r="Q26" s="39" t="s">
        <v>242</v>
      </c>
      <c r="AE26" s="39" t="s">
        <v>415</v>
      </c>
      <c r="AG26" s="39" t="s">
        <v>364</v>
      </c>
      <c r="AI26" s="39" t="s">
        <v>242</v>
      </c>
      <c r="AM26" s="136"/>
      <c r="AN26" s="136"/>
      <c r="AO26" s="25">
        <v>5</v>
      </c>
      <c r="AP26" s="104" t="s">
        <v>416</v>
      </c>
      <c r="AQ26" s="104"/>
      <c r="AR26" s="104"/>
      <c r="AS26" s="104"/>
      <c r="AT26" s="104"/>
      <c r="AU26" s="104"/>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row>
    <row r="27" spans="2:74" ht="15" customHeight="1">
      <c r="B27" s="25">
        <v>1</v>
      </c>
      <c r="C27" s="39" t="s">
        <v>417</v>
      </c>
      <c r="M27" s="23"/>
      <c r="T27" s="25">
        <v>2</v>
      </c>
      <c r="U27" s="39" t="s">
        <v>418</v>
      </c>
      <c r="AE27" s="23"/>
      <c r="AM27" s="124">
        <f>IF(ISBLANK(M27),1,2)</f>
        <v>1</v>
      </c>
      <c r="AN27" s="124">
        <f>IF(ISBLANK(AE27),1,2)</f>
        <v>1</v>
      </c>
      <c r="AO27" s="25"/>
      <c r="AP27" s="104" t="s">
        <v>419</v>
      </c>
      <c r="AQ27" s="104"/>
      <c r="AR27" s="104"/>
      <c r="AS27" s="104"/>
      <c r="AT27" s="104"/>
      <c r="AU27" s="104"/>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row>
    <row r="28" spans="2:74" ht="4.9000000000000004" customHeight="1">
      <c r="AM28" s="136"/>
      <c r="AN28" s="136"/>
      <c r="AO28" s="25"/>
      <c r="AP28" s="104"/>
      <c r="AQ28" s="104"/>
      <c r="AR28" s="104"/>
      <c r="AS28" s="104"/>
      <c r="AT28" s="104"/>
      <c r="AU28" s="104"/>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row>
    <row r="29" spans="2:74" ht="15" customHeight="1">
      <c r="C29" s="135" t="s">
        <v>314</v>
      </c>
      <c r="D29" s="39" t="s">
        <v>420</v>
      </c>
      <c r="O29" s="23"/>
      <c r="Q29" s="23"/>
      <c r="U29" s="135" t="s">
        <v>314</v>
      </c>
      <c r="V29" s="39" t="s">
        <v>420</v>
      </c>
      <c r="AG29" s="23"/>
      <c r="AI29" s="23"/>
      <c r="AM29" s="124">
        <f>IF(AND(ISBLANK(O29),ISBLANK(Q29)),1,2)</f>
        <v>1</v>
      </c>
      <c r="AN29" s="124">
        <f>IF(AND(ISBLANK(AG29),ISBLANK(AI29)),1,2)</f>
        <v>1</v>
      </c>
      <c r="AO29" s="25"/>
      <c r="AP29" s="104" t="s">
        <v>421</v>
      </c>
      <c r="AQ29" s="104"/>
      <c r="AR29" s="104"/>
      <c r="AS29" s="104"/>
      <c r="AT29" s="104"/>
      <c r="AU29" s="104"/>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row>
    <row r="30" spans="2:74" ht="4.9000000000000004" customHeight="1">
      <c r="C30" s="135"/>
      <c r="U30" s="135"/>
      <c r="AM30" s="136"/>
      <c r="AN30" s="136"/>
      <c r="AO30" s="25"/>
      <c r="AP30" s="104"/>
      <c r="AQ30" s="104"/>
      <c r="AR30" s="25"/>
      <c r="AS30" s="25"/>
      <c r="AT30" s="25"/>
      <c r="AU30" s="2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row>
    <row r="31" spans="2:74" ht="15" customHeight="1">
      <c r="C31" s="135" t="s">
        <v>316</v>
      </c>
      <c r="D31" s="39" t="s">
        <v>422</v>
      </c>
      <c r="O31" s="23"/>
      <c r="Q31" s="23"/>
      <c r="U31" s="135" t="s">
        <v>316</v>
      </c>
      <c r="V31" s="39" t="s">
        <v>422</v>
      </c>
      <c r="AG31" s="23"/>
      <c r="AI31" s="23"/>
      <c r="AM31" s="124">
        <f>IF(AND(ISBLANK(O31),ISBLANK(Q31)),1,2)</f>
        <v>1</v>
      </c>
      <c r="AN31" s="124">
        <f>IF(AND(ISBLANK(AG31),ISBLANK(AI31)),1,2)</f>
        <v>1</v>
      </c>
      <c r="AO31" s="25">
        <v>6</v>
      </c>
      <c r="AP31" s="104" t="s">
        <v>423</v>
      </c>
      <c r="AQ31" s="104"/>
      <c r="AR31" s="104"/>
      <c r="AS31" s="104"/>
      <c r="AT31" s="104"/>
      <c r="AU31" s="104"/>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row>
    <row r="32" spans="2:74" ht="4.9000000000000004" customHeight="1">
      <c r="AM32" s="136"/>
      <c r="AN32" s="136"/>
      <c r="AO32" s="25"/>
      <c r="AP32" s="104"/>
      <c r="AQ32" s="104"/>
      <c r="AR32" s="104"/>
      <c r="AS32" s="104"/>
      <c r="AT32" s="104"/>
      <c r="AU32" s="104"/>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row>
    <row r="33" spans="2:74" ht="15" customHeight="1">
      <c r="C33" s="135" t="s">
        <v>323</v>
      </c>
      <c r="D33" s="39" t="s">
        <v>424</v>
      </c>
      <c r="O33" s="23"/>
      <c r="Q33" s="23"/>
      <c r="U33" s="135" t="s">
        <v>323</v>
      </c>
      <c r="V33" s="39" t="s">
        <v>424</v>
      </c>
      <c r="AG33" s="23"/>
      <c r="AI33" s="23"/>
      <c r="AM33" s="124">
        <f>IF(AND(ISBLANK(O33),ISBLANK(Q33)),1,2)</f>
        <v>1</v>
      </c>
      <c r="AN33" s="124">
        <f>IF(AND(ISBLANK(AG33),ISBLANK(AI33)),1,2)</f>
        <v>1</v>
      </c>
      <c r="AO33" s="25"/>
      <c r="AP33" s="120" t="s">
        <v>282</v>
      </c>
      <c r="AQ33" s="104" t="s">
        <v>425</v>
      </c>
      <c r="AR33" s="104"/>
      <c r="AS33" s="104"/>
      <c r="AT33" s="104"/>
      <c r="AU33" s="104"/>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row>
    <row r="34" spans="2:74" ht="4.9000000000000004" customHeight="1">
      <c r="AM34" s="136"/>
      <c r="AN34" s="136"/>
      <c r="AO34" s="25"/>
      <c r="AP34" s="25"/>
      <c r="AR34" s="25"/>
      <c r="AS34" s="25"/>
      <c r="AT34" s="25"/>
      <c r="AU34" s="2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row>
    <row r="35" spans="2:74" ht="15" customHeight="1">
      <c r="B35" s="25">
        <v>3</v>
      </c>
      <c r="C35" s="39" t="s">
        <v>426</v>
      </c>
      <c r="M35" s="23"/>
      <c r="T35" s="25">
        <v>4</v>
      </c>
      <c r="U35" s="39" t="s">
        <v>427</v>
      </c>
      <c r="AE35" s="23"/>
      <c r="AM35" s="124">
        <f>IF(ISBLANK(M35),1,2)</f>
        <v>1</v>
      </c>
      <c r="AN35" s="124">
        <f>IF(ISBLANK(AE35),1,2)</f>
        <v>1</v>
      </c>
      <c r="AO35" s="25"/>
      <c r="AP35" s="120" t="s">
        <v>282</v>
      </c>
      <c r="AQ35" s="39" t="s">
        <v>428</v>
      </c>
      <c r="AR35" s="25"/>
      <c r="AS35" s="25"/>
      <c r="AT35" s="25"/>
      <c r="AU35" s="2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row>
    <row r="36" spans="2:74" ht="4.9000000000000004" customHeight="1">
      <c r="B36" s="25"/>
      <c r="T36" s="25"/>
      <c r="AM36" s="136"/>
      <c r="AN36" s="136"/>
      <c r="AR36" s="25"/>
      <c r="AS36" s="25"/>
      <c r="AT36" s="25"/>
      <c r="AU36" s="2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row>
    <row r="37" spans="2:74" ht="15" customHeight="1">
      <c r="B37" s="25"/>
      <c r="C37" s="135" t="s">
        <v>314</v>
      </c>
      <c r="D37" s="39" t="s">
        <v>420</v>
      </c>
      <c r="O37" s="23"/>
      <c r="Q37" s="23"/>
      <c r="T37" s="25"/>
      <c r="U37" s="135" t="s">
        <v>314</v>
      </c>
      <c r="V37" s="39" t="s">
        <v>420</v>
      </c>
      <c r="AG37" s="23"/>
      <c r="AI37" s="23"/>
      <c r="AM37" s="124">
        <f>IF(AND(ISBLANK(O37),ISBLANK(Q37)),1,2)</f>
        <v>1</v>
      </c>
      <c r="AN37" s="124">
        <f>IF(AND(ISBLANK(AG37),ISBLANK(AI37)),1,2)</f>
        <v>1</v>
      </c>
      <c r="AP37" s="120" t="s">
        <v>282</v>
      </c>
      <c r="AQ37" s="39" t="s">
        <v>429</v>
      </c>
      <c r="AR37" s="25"/>
      <c r="AS37" s="25"/>
      <c r="AT37" s="25"/>
      <c r="AU37" s="2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row>
    <row r="38" spans="2:74" ht="4.9000000000000004" customHeight="1">
      <c r="B38" s="25"/>
      <c r="C38" s="135"/>
      <c r="T38" s="25"/>
      <c r="U38" s="135"/>
      <c r="AM38" s="136"/>
      <c r="AN38" s="136"/>
      <c r="AP38" s="25"/>
      <c r="AR38" s="25"/>
      <c r="AS38" s="25"/>
      <c r="AT38" s="25"/>
      <c r="AU38" s="2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row>
    <row r="39" spans="2:74" ht="15" customHeight="1">
      <c r="B39" s="25"/>
      <c r="C39" s="135" t="s">
        <v>316</v>
      </c>
      <c r="D39" s="39" t="s">
        <v>422</v>
      </c>
      <c r="O39" s="23"/>
      <c r="Q39" s="23"/>
      <c r="T39" s="25"/>
      <c r="U39" s="135" t="s">
        <v>316</v>
      </c>
      <c r="V39" s="39" t="s">
        <v>422</v>
      </c>
      <c r="AG39" s="23"/>
      <c r="AI39" s="23"/>
      <c r="AM39" s="124">
        <f>IF(AND(ISBLANK(O39),ISBLANK(Q39)),1,2)</f>
        <v>1</v>
      </c>
      <c r="AN39" s="124">
        <f>IF(AND(ISBLANK(AG39),ISBLANK(AI39)),1,2)</f>
        <v>1</v>
      </c>
      <c r="AP39" s="120" t="s">
        <v>282</v>
      </c>
      <c r="AQ39" s="39" t="s">
        <v>430</v>
      </c>
    </row>
    <row r="40" spans="2:74" ht="4.9000000000000004" customHeight="1">
      <c r="B40" s="25"/>
      <c r="C40" s="135"/>
      <c r="T40" s="25"/>
      <c r="AM40" s="136"/>
      <c r="AN40" s="136"/>
      <c r="AO40" s="25"/>
      <c r="AP40" s="25"/>
      <c r="AR40" s="25"/>
      <c r="AS40" s="25"/>
      <c r="AT40" s="25"/>
      <c r="AU40" s="2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row>
    <row r="41" spans="2:74" ht="15" customHeight="1">
      <c r="B41" s="25"/>
      <c r="C41" s="135" t="s">
        <v>323</v>
      </c>
      <c r="D41" s="39" t="s">
        <v>424</v>
      </c>
      <c r="O41" s="23"/>
      <c r="Q41" s="23"/>
      <c r="T41" s="25"/>
      <c r="U41" s="135" t="s">
        <v>323</v>
      </c>
      <c r="V41" s="39" t="s">
        <v>424</v>
      </c>
      <c r="AG41" s="23"/>
      <c r="AI41" s="23"/>
      <c r="AM41" s="124">
        <f>IF(AND(ISBLANK(O41),ISBLANK(Q41)),1,2)</f>
        <v>1</v>
      </c>
      <c r="AN41" s="124">
        <f>IF(AND(ISBLANK(AG41),ISBLANK(AI41)),1,2)</f>
        <v>1</v>
      </c>
      <c r="AO41" s="25"/>
      <c r="AP41" s="120" t="s">
        <v>282</v>
      </c>
      <c r="AQ41" s="39" t="s">
        <v>431</v>
      </c>
      <c r="AR41" s="25"/>
      <c r="AS41" s="25"/>
      <c r="AT41" s="25"/>
      <c r="AU41" s="2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row>
    <row r="42" spans="2:74" ht="4.9000000000000004" customHeight="1">
      <c r="B42" s="25"/>
      <c r="C42" s="135"/>
      <c r="T42" s="25"/>
      <c r="AM42" s="136"/>
      <c r="AN42" s="136"/>
      <c r="AO42" s="25"/>
      <c r="AP42" s="25"/>
      <c r="AR42" s="25"/>
      <c r="AS42" s="25"/>
      <c r="AT42" s="25"/>
      <c r="AU42" s="2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row>
    <row r="43" spans="2:74" ht="15" customHeight="1">
      <c r="B43" s="25">
        <v>5</v>
      </c>
      <c r="C43" s="39" t="s">
        <v>432</v>
      </c>
      <c r="M43" s="23"/>
      <c r="T43" s="25">
        <v>6</v>
      </c>
      <c r="U43" s="39" t="s">
        <v>433</v>
      </c>
      <c r="AE43" s="23"/>
      <c r="AM43" s="124">
        <f>IF(ISBLANK(M43),1,2)</f>
        <v>1</v>
      </c>
      <c r="AN43" s="124">
        <f>IF(ISBLANK(AE43),1,2)</f>
        <v>1</v>
      </c>
      <c r="AO43" s="25"/>
      <c r="AP43" s="120" t="s">
        <v>282</v>
      </c>
      <c r="AQ43" s="39" t="s">
        <v>434</v>
      </c>
      <c r="AR43" s="25"/>
      <c r="AS43" s="25"/>
      <c r="AT43" s="25"/>
      <c r="AU43" s="2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row>
    <row r="44" spans="2:74" ht="4.9000000000000004" customHeight="1">
      <c r="B44" s="25"/>
      <c r="T44" s="25"/>
      <c r="AM44" s="136"/>
      <c r="AN44" s="136"/>
      <c r="AO44" s="25"/>
      <c r="AR44" s="25"/>
      <c r="AS44" s="25"/>
      <c r="AT44" s="25"/>
      <c r="AU44" s="2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row>
    <row r="45" spans="2:74" ht="15" customHeight="1">
      <c r="B45" s="25"/>
      <c r="C45" s="135" t="s">
        <v>314</v>
      </c>
      <c r="D45" s="39" t="s">
        <v>420</v>
      </c>
      <c r="O45" s="23"/>
      <c r="Q45" s="23"/>
      <c r="T45" s="25"/>
      <c r="U45" s="135" t="s">
        <v>314</v>
      </c>
      <c r="V45" s="39" t="s">
        <v>420</v>
      </c>
      <c r="AG45" s="23"/>
      <c r="AI45" s="23"/>
      <c r="AM45" s="124">
        <f>IF(AND(ISBLANK(O45),ISBLANK(Q45)),1,2)</f>
        <v>1</v>
      </c>
      <c r="AN45" s="124">
        <f>IF(AND(ISBLANK(AG45),ISBLANK(AI45)),1,2)</f>
        <v>1</v>
      </c>
      <c r="AO45" s="25"/>
      <c r="AR45" s="25"/>
      <c r="AS45" s="25"/>
      <c r="AT45" s="25"/>
      <c r="AU45" s="2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row>
    <row r="46" spans="2:74" ht="4.9000000000000004" customHeight="1">
      <c r="B46" s="25"/>
      <c r="C46" s="135"/>
      <c r="T46" s="25"/>
      <c r="U46" s="135"/>
      <c r="AM46" s="136"/>
      <c r="AN46" s="136"/>
      <c r="AO46" s="25"/>
      <c r="AR46" s="25"/>
      <c r="AS46" s="25"/>
      <c r="AT46" s="25"/>
      <c r="AU46" s="2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row>
    <row r="47" spans="2:74" ht="15" customHeight="1">
      <c r="B47" s="25"/>
      <c r="C47" s="135" t="s">
        <v>316</v>
      </c>
      <c r="D47" s="39" t="s">
        <v>422</v>
      </c>
      <c r="O47" s="23"/>
      <c r="Q47" s="23"/>
      <c r="T47" s="25"/>
      <c r="U47" s="135" t="s">
        <v>316</v>
      </c>
      <c r="V47" s="39" t="s">
        <v>422</v>
      </c>
      <c r="AG47" s="23"/>
      <c r="AI47" s="23"/>
      <c r="AM47" s="124">
        <f>IF(AND(ISBLANK(O47),ISBLANK(Q47)),1,2)</f>
        <v>1</v>
      </c>
      <c r="AN47" s="124">
        <f>IF(AND(ISBLANK(AG47),ISBLANK(AI47)),1,2)</f>
        <v>1</v>
      </c>
      <c r="AO47" s="25"/>
      <c r="AR47" s="25"/>
      <c r="AS47" s="25"/>
      <c r="AT47" s="25"/>
      <c r="AU47" s="2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row>
    <row r="48" spans="2:74" ht="4.9000000000000004" customHeight="1">
      <c r="B48" s="25"/>
      <c r="C48" s="135"/>
      <c r="T48" s="25"/>
      <c r="AM48" s="136"/>
      <c r="AN48" s="136"/>
      <c r="AO48" s="25"/>
      <c r="AP48" s="25"/>
      <c r="AR48" s="25"/>
      <c r="AS48" s="25"/>
      <c r="AT48" s="25"/>
      <c r="AU48" s="2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row>
    <row r="49" spans="2:74" ht="15" customHeight="1">
      <c r="B49" s="25"/>
      <c r="C49" s="135" t="s">
        <v>323</v>
      </c>
      <c r="D49" s="39" t="s">
        <v>424</v>
      </c>
      <c r="O49" s="23"/>
      <c r="Q49" s="23"/>
      <c r="T49" s="25"/>
      <c r="U49" s="135" t="s">
        <v>323</v>
      </c>
      <c r="V49" s="39" t="s">
        <v>424</v>
      </c>
      <c r="AG49" s="23"/>
      <c r="AI49" s="23"/>
      <c r="AM49" s="124">
        <f>IF(AND(ISBLANK(O49),ISBLANK(Q49)),1,2)</f>
        <v>1</v>
      </c>
      <c r="AN49" s="124">
        <f>IF(AND(ISBLANK(AG49),ISBLANK(AI49)),1,2)</f>
        <v>1</v>
      </c>
      <c r="AO49" s="25"/>
      <c r="AP49" s="25"/>
      <c r="AR49" s="25"/>
      <c r="AS49" s="25"/>
      <c r="AT49" s="25"/>
      <c r="AU49" s="2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row>
    <row r="50" spans="2:74" ht="4.9000000000000004" customHeight="1">
      <c r="B50" s="25"/>
      <c r="C50" s="135"/>
      <c r="T50" s="25"/>
      <c r="U50" s="135"/>
      <c r="AM50" s="136"/>
      <c r="AN50" s="136"/>
      <c r="AO50" s="25"/>
      <c r="AP50" s="25"/>
      <c r="AR50" s="25"/>
      <c r="AS50" s="25"/>
      <c r="AT50" s="25"/>
      <c r="AU50" s="2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row>
    <row r="51" spans="2:74" ht="15" customHeight="1">
      <c r="B51" s="25">
        <v>7</v>
      </c>
      <c r="C51" s="39" t="s">
        <v>435</v>
      </c>
      <c r="M51" s="23"/>
      <c r="T51" s="25">
        <v>5</v>
      </c>
      <c r="U51" s="39" t="s">
        <v>436</v>
      </c>
      <c r="AM51" s="124">
        <f>IF(ISBLANK(M51),1,2)</f>
        <v>1</v>
      </c>
      <c r="AN51" s="136"/>
      <c r="AO51" s="25"/>
      <c r="AR51" s="25"/>
      <c r="AS51" s="25"/>
      <c r="AT51" s="25"/>
      <c r="AU51" s="2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row>
    <row r="52" spans="2:74" ht="4.9000000000000004" customHeight="1">
      <c r="B52" s="25"/>
      <c r="T52" s="25"/>
      <c r="U52" s="135"/>
      <c r="AM52" s="136"/>
      <c r="AN52" s="136"/>
      <c r="AO52" s="25"/>
      <c r="AP52" s="25"/>
      <c r="AQ52" s="25"/>
      <c r="AR52" s="25"/>
      <c r="AS52" s="25"/>
      <c r="AT52" s="25"/>
      <c r="AU52" s="2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row>
    <row r="53" spans="2:74" ht="15" customHeight="1">
      <c r="B53" s="25"/>
      <c r="C53" s="135" t="s">
        <v>314</v>
      </c>
      <c r="D53" s="39" t="s">
        <v>437</v>
      </c>
      <c r="O53" s="23"/>
      <c r="Q53" s="23"/>
      <c r="U53" s="135" t="s">
        <v>314</v>
      </c>
      <c r="V53" s="39" t="s">
        <v>438</v>
      </c>
      <c r="AG53" s="23"/>
      <c r="AI53" s="23"/>
      <c r="AM53" s="124">
        <f>IF(AND(ISBLANK(O53),ISBLANK(Q53)),1,2)</f>
        <v>1</v>
      </c>
      <c r="AN53" s="124">
        <f>IF(AND(ISBLANK(AG53),ISBLANK(AI53)),1,2)</f>
        <v>1</v>
      </c>
      <c r="AO53" s="25"/>
      <c r="AP53" s="25"/>
      <c r="AQ53" s="25"/>
      <c r="AR53" s="25"/>
      <c r="AS53" s="25"/>
      <c r="AT53" s="25"/>
      <c r="AU53" s="2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row>
    <row r="54" spans="2:74" ht="4.9000000000000004" customHeight="1">
      <c r="B54" s="25"/>
      <c r="C54" s="135"/>
      <c r="T54" s="25"/>
      <c r="U54" s="135"/>
      <c r="AM54" s="136"/>
      <c r="AN54" s="136"/>
      <c r="AO54" s="25"/>
      <c r="AP54" s="25"/>
      <c r="AQ54" s="25"/>
      <c r="AR54" s="25"/>
      <c r="AS54" s="25"/>
      <c r="AT54" s="25"/>
      <c r="AU54" s="2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row>
    <row r="55" spans="2:74" ht="15" customHeight="1">
      <c r="B55" s="25"/>
      <c r="C55" s="39" t="s">
        <v>316</v>
      </c>
      <c r="D55" s="39" t="s">
        <v>424</v>
      </c>
      <c r="O55" s="23"/>
      <c r="Q55" s="23"/>
      <c r="T55" s="25"/>
      <c r="U55" s="135" t="s">
        <v>316</v>
      </c>
      <c r="V55" s="39" t="s">
        <v>439</v>
      </c>
      <c r="AG55" s="23"/>
      <c r="AI55" s="23"/>
      <c r="AM55" s="124">
        <f>IF(AND(ISBLANK(O55),ISBLANK(Q55)),1,2)</f>
        <v>1</v>
      </c>
      <c r="AN55" s="124">
        <f>IF(AND(ISBLANK(AG55),ISBLANK(AI55)),1,2)</f>
        <v>1</v>
      </c>
      <c r="AO55" s="25"/>
      <c r="AP55" s="25"/>
      <c r="AQ55" s="25"/>
      <c r="AR55" s="25"/>
      <c r="AS55" s="25"/>
      <c r="AT55" s="25"/>
      <c r="AU55" s="2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row>
    <row r="56" spans="2:74" ht="4.9000000000000004" customHeight="1">
      <c r="B56" s="25"/>
      <c r="T56" s="25"/>
      <c r="U56" s="135"/>
      <c r="AM56" s="136"/>
      <c r="AN56" s="136"/>
      <c r="AO56" s="25"/>
      <c r="AP56" s="25"/>
      <c r="AQ56" s="25"/>
      <c r="AR56" s="25"/>
      <c r="AS56" s="25"/>
      <c r="AT56" s="25"/>
      <c r="AU56" s="2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row>
    <row r="57" spans="2:74" ht="15" customHeight="1">
      <c r="AM57" s="136"/>
      <c r="AN57" s="136"/>
      <c r="AO57" s="25"/>
      <c r="AP57" s="25"/>
      <c r="AQ57" s="25"/>
      <c r="AR57" s="25"/>
      <c r="AS57" s="25"/>
      <c r="AT57" s="25"/>
      <c r="AU57" s="2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row>
    <row r="58" spans="2:74" ht="4.9000000000000004" customHeight="1">
      <c r="AM58" s="136"/>
      <c r="AN58" s="136"/>
      <c r="AO58" s="25"/>
      <c r="AP58" s="25"/>
      <c r="AQ58" s="25"/>
      <c r="AR58" s="25"/>
      <c r="AS58" s="25"/>
      <c r="AT58" s="25"/>
      <c r="AU58" s="2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row>
    <row r="59" spans="2:74" ht="15" customHeight="1">
      <c r="B59" s="1" t="s">
        <v>440</v>
      </c>
      <c r="AM59" s="136"/>
      <c r="AN59" s="136"/>
      <c r="AO59" s="25"/>
      <c r="AP59" s="25"/>
      <c r="AQ59" s="25"/>
      <c r="AR59" s="25"/>
      <c r="AS59" s="25"/>
      <c r="AT59" s="25"/>
      <c r="AU59" s="2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row>
    <row r="60" spans="2:74" ht="4.9000000000000004" customHeight="1">
      <c r="AM60" s="136"/>
      <c r="AN60" s="136"/>
      <c r="AO60" s="25"/>
      <c r="AP60" s="25"/>
      <c r="AQ60" s="25"/>
      <c r="AR60" s="25"/>
      <c r="AS60" s="25"/>
      <c r="AT60" s="25"/>
      <c r="AU60" s="2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row>
    <row r="61" spans="2:74" ht="15" customHeight="1">
      <c r="C61" s="23"/>
      <c r="D61" s="39" t="s">
        <v>441</v>
      </c>
      <c r="R61" s="23"/>
      <c r="S61" s="39" t="s">
        <v>442</v>
      </c>
      <c r="AM61" s="124">
        <f>IF(AND(ISBLANK(C61),ISBLANK(R61)),1,2)</f>
        <v>1</v>
      </c>
      <c r="AN61" s="136"/>
      <c r="AO61" s="25"/>
      <c r="AP61" s="25"/>
      <c r="AQ61" s="25"/>
      <c r="AR61" s="25"/>
      <c r="AS61" s="25"/>
      <c r="AT61" s="25"/>
      <c r="AU61" s="2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row>
    <row r="62" spans="2:74" ht="15" customHeight="1">
      <c r="AM62" s="136"/>
      <c r="AN62" s="136"/>
      <c r="AO62" s="25"/>
      <c r="AP62" s="25"/>
      <c r="AQ62" s="25"/>
      <c r="AR62" s="25"/>
      <c r="AS62" s="25"/>
      <c r="AT62" s="25"/>
      <c r="AU62" s="2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row>
    <row r="63" spans="2:74" ht="15" customHeight="1">
      <c r="AM63" s="136"/>
      <c r="AN63" s="136"/>
      <c r="AO63" s="25"/>
      <c r="AP63" s="25"/>
      <c r="AQ63" s="25"/>
      <c r="AR63" s="25"/>
      <c r="AS63" s="25"/>
      <c r="AT63" s="25"/>
      <c r="AU63" s="2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row>
    <row r="64" spans="2:74" ht="15" customHeight="1">
      <c r="AM64" s="136"/>
      <c r="AN64" s="136"/>
      <c r="AO64" s="25"/>
      <c r="AP64" s="25"/>
      <c r="AQ64" s="25"/>
      <c r="AR64" s="25"/>
      <c r="AS64" s="25"/>
      <c r="AT64" s="25"/>
      <c r="AU64" s="2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row>
    <row r="65" spans="2:74" ht="15" customHeight="1">
      <c r="B65" s="150">
        <f>Tables!$C$13</f>
        <v>45031</v>
      </c>
      <c r="C65" s="150"/>
      <c r="D65" s="150"/>
      <c r="E65" s="150"/>
      <c r="F65" s="150"/>
      <c r="G65" s="150"/>
      <c r="H65" s="150"/>
      <c r="R65" s="151" t="s">
        <v>443</v>
      </c>
      <c r="S65" s="151"/>
      <c r="T65" s="151"/>
      <c r="U65" s="151"/>
      <c r="AM65" s="136"/>
      <c r="AN65" s="136"/>
      <c r="AO65" s="25"/>
      <c r="AP65" s="25"/>
      <c r="AQ65" s="25"/>
      <c r="AR65" s="25"/>
      <c r="AS65" s="25"/>
      <c r="AT65" s="25"/>
      <c r="AU65" s="2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row>
    <row r="66" spans="2:74" ht="15" customHeight="1">
      <c r="D66" s="142" t="s">
        <v>119</v>
      </c>
      <c r="E66" s="192">
        <f>$E$17</f>
        <v>0</v>
      </c>
      <c r="F66" s="192"/>
      <c r="G66" s="192"/>
      <c r="H66" s="192"/>
      <c r="I66" s="192"/>
      <c r="J66" s="192"/>
      <c r="K66" s="192"/>
      <c r="L66" s="192"/>
      <c r="M66" s="192"/>
      <c r="N66" s="192"/>
      <c r="O66" s="192"/>
      <c r="P66" s="192"/>
      <c r="Q66" s="192"/>
      <c r="R66" s="192"/>
      <c r="S66" s="192"/>
      <c r="T66" s="192"/>
      <c r="U66" s="192"/>
      <c r="V66" s="192"/>
      <c r="W66" s="192"/>
      <c r="X66" s="192"/>
      <c r="Y66" s="192"/>
      <c r="AD66" s="142" t="s">
        <v>404</v>
      </c>
      <c r="AE66" s="229">
        <f>$AE$17</f>
        <v>0</v>
      </c>
      <c r="AF66" s="230"/>
      <c r="AG66" s="230"/>
      <c r="AH66" s="230"/>
      <c r="AI66" s="230"/>
      <c r="AJ66" s="230"/>
      <c r="AM66" s="136"/>
      <c r="AN66" s="136"/>
      <c r="AO66" s="25"/>
      <c r="AP66" s="25"/>
      <c r="AQ66" s="25"/>
      <c r="AR66" s="25"/>
      <c r="AS66" s="25"/>
      <c r="AT66" s="25"/>
      <c r="AU66" s="2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row>
    <row r="67" spans="2:74" ht="15" customHeight="1">
      <c r="AD67" s="142" t="s">
        <v>406</v>
      </c>
      <c r="AE67" s="230">
        <f>$AE$18</f>
        <v>0</v>
      </c>
      <c r="AF67" s="230"/>
      <c r="AG67" s="230"/>
      <c r="AH67" s="230"/>
      <c r="AI67" s="230"/>
      <c r="AJ67" s="230"/>
      <c r="AM67" s="136"/>
      <c r="AN67" s="136"/>
      <c r="AO67" s="25"/>
      <c r="AP67" s="25"/>
      <c r="AQ67" s="25"/>
      <c r="AR67" s="25"/>
      <c r="AS67" s="25"/>
      <c r="AT67" s="25"/>
      <c r="AU67" s="2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row>
    <row r="68" spans="2:74" ht="15" customHeight="1">
      <c r="B68" s="1" t="s">
        <v>444</v>
      </c>
      <c r="AM68" s="136"/>
      <c r="AN68" s="136"/>
      <c r="AO68" s="25"/>
      <c r="AP68" s="25"/>
      <c r="AQ68" s="25"/>
      <c r="AR68" s="25"/>
      <c r="AS68" s="25"/>
      <c r="AT68" s="25"/>
      <c r="AU68" s="2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row>
    <row r="69" spans="2:74" ht="4.9000000000000004" customHeight="1">
      <c r="B69" s="1"/>
      <c r="AM69" s="136"/>
      <c r="AN69" s="136"/>
      <c r="AO69" s="25"/>
      <c r="AP69" s="25"/>
      <c r="AQ69" s="25"/>
      <c r="AR69" s="25"/>
      <c r="AS69" s="25"/>
      <c r="AT69" s="25"/>
      <c r="AU69" s="2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row>
    <row r="70" spans="2:74" ht="15" customHeight="1">
      <c r="B70" s="25">
        <f>B27</f>
        <v>1</v>
      </c>
      <c r="C70" s="39" t="s">
        <v>417</v>
      </c>
      <c r="M70" s="25">
        <v>2</v>
      </c>
      <c r="N70" s="39" t="s">
        <v>418</v>
      </c>
      <c r="X70" s="25">
        <v>3</v>
      </c>
      <c r="Y70" s="39" t="s">
        <v>426</v>
      </c>
      <c r="AC70" s="25"/>
      <c r="AM70" s="136"/>
      <c r="AN70" s="136"/>
      <c r="AO70" s="25"/>
      <c r="AP70" s="25"/>
      <c r="AQ70" s="25"/>
      <c r="AR70" s="25"/>
      <c r="AS70" s="25"/>
      <c r="AT70" s="25"/>
      <c r="AU70" s="2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row>
    <row r="71" spans="2:74" ht="4.9000000000000004" customHeight="1">
      <c r="B71" s="1"/>
      <c r="AM71" s="136"/>
      <c r="AN71" s="136"/>
      <c r="AO71" s="25"/>
      <c r="AP71" s="25"/>
      <c r="AQ71" s="25"/>
      <c r="AR71" s="25"/>
      <c r="AS71" s="25"/>
      <c r="AT71" s="25"/>
      <c r="AU71" s="2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row>
    <row r="72" spans="2:74" ht="15" customHeight="1">
      <c r="B72" s="1"/>
      <c r="C72" s="22" t="str">
        <f>IF(ISBLANK(O29),"","X")</f>
        <v/>
      </c>
      <c r="D72" s="39" t="s">
        <v>445</v>
      </c>
      <c r="N72" s="22" t="str">
        <f>IF(ISBLANK(AG29),"","X")</f>
        <v/>
      </c>
      <c r="O72" s="39" t="s">
        <v>445</v>
      </c>
      <c r="Y72" s="22" t="str">
        <f>IF(ISBLANK(O45),"","X")</f>
        <v/>
      </c>
      <c r="Z72" s="39" t="s">
        <v>445</v>
      </c>
      <c r="AM72" s="136"/>
      <c r="AN72" s="136"/>
      <c r="AO72" s="25"/>
      <c r="AP72" s="25"/>
      <c r="AQ72" s="25"/>
      <c r="AR72" s="25"/>
      <c r="AS72" s="25"/>
      <c r="AT72" s="25"/>
      <c r="AU72" s="2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row>
    <row r="73" spans="2:74" ht="4.9000000000000004" customHeight="1">
      <c r="B73" s="1"/>
      <c r="AM73" s="136"/>
      <c r="AN73" s="136"/>
      <c r="AO73" s="25"/>
      <c r="AP73" s="25"/>
      <c r="AQ73" s="25"/>
      <c r="AR73" s="25"/>
      <c r="AS73" s="25"/>
      <c r="AT73" s="25"/>
      <c r="AU73" s="2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row>
    <row r="74" spans="2:74" ht="15" customHeight="1">
      <c r="B74" s="1"/>
      <c r="C74" s="22" t="str">
        <f>IF(ISBLANK(O31),"","X")</f>
        <v/>
      </c>
      <c r="D74" s="39" t="s">
        <v>446</v>
      </c>
      <c r="N74" s="22" t="str">
        <f>IF(ISBLANK(AG31),"","X")</f>
        <v/>
      </c>
      <c r="O74" s="39" t="s">
        <v>446</v>
      </c>
      <c r="Y74" s="22" t="str">
        <f>IF(ISBLANK(O47),"","X")</f>
        <v/>
      </c>
      <c r="Z74" s="39" t="s">
        <v>446</v>
      </c>
      <c r="AM74" s="136"/>
      <c r="AN74" s="136"/>
      <c r="AO74" s="25"/>
      <c r="AP74" s="25"/>
      <c r="AQ74" s="25"/>
      <c r="AR74" s="25"/>
      <c r="AS74" s="25"/>
      <c r="AT74" s="25"/>
      <c r="AU74" s="2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row>
    <row r="75" spans="2:74" ht="4.9000000000000004" customHeight="1">
      <c r="B75" s="1"/>
      <c r="AM75" s="136"/>
      <c r="AN75" s="136"/>
      <c r="AO75" s="25"/>
      <c r="AP75" s="25"/>
      <c r="AQ75" s="25"/>
      <c r="AR75" s="25"/>
      <c r="AS75" s="25"/>
      <c r="AT75" s="25"/>
      <c r="AU75" s="2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row>
    <row r="76" spans="2:74" ht="15" customHeight="1">
      <c r="B76" s="1"/>
      <c r="C76" s="22" t="str">
        <f>IF(ISBLANK(O33),"","X")</f>
        <v/>
      </c>
      <c r="D76" s="39" t="s">
        <v>447</v>
      </c>
      <c r="N76" s="22" t="str">
        <f>IF(ISBLANK(AG33),"","X")</f>
        <v/>
      </c>
      <c r="O76" s="39" t="s">
        <v>447</v>
      </c>
      <c r="Y76" s="22" t="str">
        <f>IF(ISBLANK(O49),"","X")</f>
        <v/>
      </c>
      <c r="Z76" s="39" t="s">
        <v>447</v>
      </c>
      <c r="AM76" s="136"/>
      <c r="AN76" s="136"/>
      <c r="AO76" s="25"/>
      <c r="AP76" s="25"/>
      <c r="AQ76" s="25"/>
      <c r="AR76" s="25"/>
      <c r="AS76" s="25"/>
      <c r="AT76" s="25"/>
      <c r="AU76" s="2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row>
    <row r="77" spans="2:74" ht="4.9000000000000004" customHeight="1">
      <c r="B77" s="1"/>
      <c r="AM77" s="136"/>
      <c r="AN77" s="136"/>
      <c r="AO77" s="25"/>
      <c r="AP77" s="25"/>
      <c r="AQ77" s="25"/>
      <c r="AR77" s="25"/>
      <c r="AS77" s="25"/>
      <c r="AT77" s="25"/>
      <c r="AU77" s="2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row>
    <row r="78" spans="2:74" ht="15" customHeight="1">
      <c r="B78" s="25">
        <v>4</v>
      </c>
      <c r="C78" s="39" t="s">
        <v>427</v>
      </c>
      <c r="M78" s="25">
        <v>5</v>
      </c>
      <c r="N78" s="39" t="s">
        <v>432</v>
      </c>
      <c r="X78" s="25">
        <f>T43</f>
        <v>6</v>
      </c>
      <c r="Y78" s="39" t="s">
        <v>433</v>
      </c>
      <c r="AM78" s="136"/>
      <c r="AN78" s="136"/>
      <c r="AO78" s="25"/>
      <c r="AP78" s="25"/>
      <c r="AQ78" s="25"/>
      <c r="AR78" s="25"/>
      <c r="AS78" s="25"/>
      <c r="AT78" s="25"/>
      <c r="AU78" s="2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row>
    <row r="79" spans="2:74" ht="4.9000000000000004" customHeight="1">
      <c r="AM79" s="136"/>
      <c r="AN79" s="136"/>
      <c r="AO79" s="25"/>
      <c r="AP79" s="25"/>
      <c r="AQ79" s="25"/>
      <c r="AR79" s="25"/>
      <c r="AS79" s="25"/>
      <c r="AT79" s="25"/>
      <c r="AU79" s="2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row>
    <row r="80" spans="2:74" ht="15" customHeight="1">
      <c r="C80" s="22" t="str">
        <f>IF(ISBLANK(AG37),"","X")</f>
        <v/>
      </c>
      <c r="D80" s="39" t="s">
        <v>445</v>
      </c>
      <c r="N80" s="22" t="str">
        <f>IF(ISBLANK(AG29),"","X")</f>
        <v/>
      </c>
      <c r="O80" s="39" t="s">
        <v>445</v>
      </c>
      <c r="Y80" s="22" t="str">
        <f>IF(ISBLANK(AG45),"","X")</f>
        <v/>
      </c>
      <c r="Z80" s="39" t="s">
        <v>445</v>
      </c>
      <c r="AM80" s="124">
        <f>IF(N80="X",2,1)</f>
        <v>1</v>
      </c>
      <c r="AN80" s="124">
        <f>IF(AND(ISBLANK(AE80),ISBLANK(AH80)),1,2)</f>
        <v>1</v>
      </c>
      <c r="AO80" s="25"/>
      <c r="AP80" s="25"/>
      <c r="AQ80" s="25"/>
      <c r="AR80" s="25"/>
      <c r="AS80" s="25"/>
      <c r="AT80" s="25"/>
      <c r="AU80" s="2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row>
    <row r="81" spans="2:74" ht="4.9000000000000004" customHeight="1">
      <c r="AM81" s="136"/>
      <c r="AN81" s="136"/>
      <c r="AO81" s="25"/>
      <c r="AP81" s="25"/>
      <c r="AQ81" s="25"/>
      <c r="AR81" s="25"/>
      <c r="AS81" s="25"/>
      <c r="AT81" s="25"/>
      <c r="AU81" s="2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row>
    <row r="82" spans="2:74" ht="15" customHeight="1">
      <c r="C82" s="22" t="str">
        <f>IF(ISBLANK(AG39),"","X")</f>
        <v/>
      </c>
      <c r="D82" s="39" t="s">
        <v>446</v>
      </c>
      <c r="N82" s="22" t="str">
        <f>IF(ISBLANK(AG31),"","X")</f>
        <v/>
      </c>
      <c r="O82" s="39" t="s">
        <v>446</v>
      </c>
      <c r="Y82" s="22" t="str">
        <f>IF(ISBLANK(AG47),"","X")</f>
        <v/>
      </c>
      <c r="Z82" s="39" t="s">
        <v>446</v>
      </c>
      <c r="AM82" s="124">
        <f>IF(N82="X",2,1)</f>
        <v>1</v>
      </c>
      <c r="AN82" s="124">
        <f>IF(AND(ISBLANK(AE82),ISBLANK(AH82)),1,2)</f>
        <v>1</v>
      </c>
      <c r="AO82" s="25"/>
      <c r="AP82" s="25"/>
      <c r="AQ82" s="25"/>
      <c r="AR82" s="25"/>
      <c r="AS82" s="25"/>
      <c r="AT82" s="25"/>
      <c r="AU82" s="2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row>
    <row r="83" spans="2:74" ht="4.9000000000000004" customHeight="1">
      <c r="B83" s="1"/>
      <c r="AM83" s="136"/>
      <c r="AN83" s="136"/>
      <c r="AO83" s="25"/>
      <c r="AP83" s="25"/>
      <c r="AQ83" s="25"/>
      <c r="AR83" s="25"/>
      <c r="AS83" s="25"/>
      <c r="AT83" s="25"/>
      <c r="AU83" s="2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row>
    <row r="84" spans="2:74" ht="15" customHeight="1">
      <c r="B84" s="1"/>
      <c r="C84" s="22" t="str">
        <f>IF(ISBLANK(AG41),"","X")</f>
        <v/>
      </c>
      <c r="D84" s="39" t="s">
        <v>447</v>
      </c>
      <c r="N84" s="22" t="str">
        <f>IF(ISBLANK(AG33),"","X")</f>
        <v/>
      </c>
      <c r="O84" s="39" t="s">
        <v>447</v>
      </c>
      <c r="Y84" s="22" t="str">
        <f>IF(ISBLANK(AG49),"","X")</f>
        <v/>
      </c>
      <c r="Z84" s="39" t="s">
        <v>447</v>
      </c>
      <c r="AM84" s="136"/>
      <c r="AN84" s="136"/>
      <c r="AO84" s="25"/>
      <c r="AP84" s="25"/>
      <c r="AQ84" s="25"/>
      <c r="AR84" s="25"/>
      <c r="AS84" s="25"/>
      <c r="AT84" s="25"/>
      <c r="AU84" s="2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row>
    <row r="85" spans="2:74" ht="4.9000000000000004" customHeight="1">
      <c r="B85" s="1"/>
      <c r="AM85" s="136"/>
      <c r="AN85" s="136"/>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row>
    <row r="86" spans="2:74" ht="15" customHeight="1">
      <c r="B86" s="25">
        <v>8</v>
      </c>
      <c r="C86" s="39" t="s">
        <v>436</v>
      </c>
      <c r="M86" s="25">
        <v>9</v>
      </c>
      <c r="N86" s="39" t="s">
        <v>448</v>
      </c>
      <c r="AM86" s="136"/>
      <c r="AN86" s="136"/>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row>
    <row r="87" spans="2:74" ht="4.9000000000000004" customHeight="1">
      <c r="AM87" s="136"/>
      <c r="AN87" s="136"/>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row>
    <row r="88" spans="2:74" ht="15" customHeight="1">
      <c r="C88" s="22" t="str">
        <f>IF(ISBLANK(AG53),"","X")</f>
        <v/>
      </c>
      <c r="D88" s="39" t="s">
        <v>449</v>
      </c>
      <c r="N88" s="22">
        <f>IF(AND(ISBLANK(O29),ISBLANK(AG29),ISBLANK(O37),ISBLANK(AG37),ISBLANK(O45),ISBLANK(AG45)),0,"X")</f>
        <v>0</v>
      </c>
      <c r="O88" s="39" t="s">
        <v>450</v>
      </c>
      <c r="V88" s="162"/>
      <c r="W88" s="162"/>
      <c r="X88" s="162"/>
      <c r="Y88" s="162"/>
      <c r="AA88" s="23"/>
      <c r="AB88" s="39" t="s">
        <v>451</v>
      </c>
      <c r="AD88" s="23"/>
      <c r="AE88" s="39" t="s">
        <v>452</v>
      </c>
      <c r="AM88" s="124">
        <f>IF(N88="X",2,1)</f>
        <v>1</v>
      </c>
      <c r="AN88" s="124">
        <f>IF(AND(ISBLANK(AA88),ISBLANK(AD88)),1,2)</f>
        <v>1</v>
      </c>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row>
    <row r="89" spans="2:74" ht="4.9000000000000004" customHeight="1">
      <c r="AM89" s="136"/>
      <c r="AN89" s="136"/>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row>
    <row r="90" spans="2:74" ht="15" customHeight="1">
      <c r="N90" s="22">
        <f>IF(AND(ISBLANK(O31),ISBLANK(AG31),ISBLANK(O39),ISBLANK(AG39),ISBLANK(O47),ISBLANK(AG47)),0,"X")</f>
        <v>0</v>
      </c>
      <c r="O90" s="39" t="s">
        <v>445</v>
      </c>
      <c r="V90" s="162"/>
      <c r="W90" s="162"/>
      <c r="X90" s="162"/>
      <c r="Y90" s="162"/>
      <c r="AA90" s="23"/>
      <c r="AB90" s="39" t="s">
        <v>453</v>
      </c>
      <c r="AD90" s="23"/>
      <c r="AE90" s="39" t="s">
        <v>452</v>
      </c>
      <c r="AM90" s="124">
        <f>IF(N90="X",2,1)</f>
        <v>1</v>
      </c>
      <c r="AN90" s="124">
        <f>IF(AND(ISBLANK(AA90),ISBLANK(AD90)),1,2)</f>
        <v>1</v>
      </c>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row>
    <row r="91" spans="2:74" ht="4.9000000000000004" customHeight="1">
      <c r="N91" s="135"/>
      <c r="AM91" s="136"/>
      <c r="AN91" s="136"/>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row>
    <row r="92" spans="2:74" ht="15" customHeight="1">
      <c r="B92" s="1" t="s">
        <v>380</v>
      </c>
      <c r="AD92" s="142"/>
      <c r="AE92" s="135"/>
      <c r="AF92" s="135"/>
      <c r="AG92" s="135"/>
      <c r="AH92" s="135"/>
      <c r="AI92" s="135"/>
      <c r="AJ92" s="135"/>
      <c r="AM92" s="136"/>
      <c r="AN92" s="136"/>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row>
    <row r="93" spans="2:74" ht="15" customHeight="1">
      <c r="E93" s="142" t="s">
        <v>119</v>
      </c>
      <c r="F93" s="148"/>
      <c r="G93" s="148"/>
      <c r="H93" s="148"/>
      <c r="I93" s="148"/>
      <c r="J93" s="148"/>
      <c r="K93" s="148"/>
      <c r="L93" s="148"/>
      <c r="M93" s="148"/>
      <c r="N93" s="148"/>
      <c r="O93" s="148"/>
      <c r="P93" s="148"/>
      <c r="Q93" s="148"/>
      <c r="R93" s="148"/>
      <c r="S93" s="148"/>
      <c r="T93" s="148"/>
      <c r="U93" s="148"/>
      <c r="AD93" s="142"/>
      <c r="AE93" s="135"/>
      <c r="AF93" s="135"/>
      <c r="AG93" s="135"/>
      <c r="AH93" s="135"/>
      <c r="AI93" s="135"/>
      <c r="AJ93" s="135"/>
      <c r="AM93" s="136"/>
      <c r="AN93" s="136"/>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row>
    <row r="94" spans="2:74" ht="15" customHeight="1">
      <c r="E94" s="142" t="s">
        <v>121</v>
      </c>
      <c r="F94" s="171"/>
      <c r="G94" s="171"/>
      <c r="H94" s="171"/>
      <c r="I94" s="171"/>
      <c r="J94" s="171"/>
      <c r="K94" s="171"/>
      <c r="L94" s="171"/>
      <c r="M94" s="171"/>
      <c r="N94" s="171"/>
      <c r="O94" s="171"/>
      <c r="P94" s="171"/>
      <c r="Q94" s="171"/>
      <c r="R94" s="171"/>
      <c r="S94" s="171"/>
      <c r="T94" s="171"/>
      <c r="U94" s="171"/>
      <c r="AD94" s="142"/>
      <c r="AE94" s="135"/>
      <c r="AF94" s="135"/>
      <c r="AG94" s="135"/>
      <c r="AH94" s="135"/>
      <c r="AI94" s="135"/>
      <c r="AJ94" s="135"/>
      <c r="AM94" s="136"/>
      <c r="AN94" s="136"/>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row>
    <row r="95" spans="2:74" ht="15" customHeight="1">
      <c r="E95" s="142" t="s">
        <v>381</v>
      </c>
      <c r="F95" s="171"/>
      <c r="G95" s="171"/>
      <c r="H95" s="171"/>
      <c r="I95" s="171"/>
      <c r="J95" s="171"/>
      <c r="K95" s="171"/>
      <c r="L95" s="171"/>
      <c r="M95" s="171"/>
      <c r="N95" s="171"/>
      <c r="O95" s="171"/>
      <c r="P95" s="171"/>
      <c r="Q95" s="171"/>
      <c r="R95" s="171"/>
      <c r="S95" s="171"/>
      <c r="T95" s="171"/>
      <c r="U95" s="171"/>
      <c r="X95" s="142" t="s">
        <v>382</v>
      </c>
      <c r="Y95" s="145"/>
      <c r="Z95" s="145"/>
      <c r="AA95" s="145"/>
      <c r="AB95" s="145"/>
      <c r="AD95" s="142"/>
      <c r="AF95" s="142" t="s">
        <v>383</v>
      </c>
      <c r="AG95" s="145"/>
      <c r="AH95" s="145"/>
      <c r="AI95" s="145"/>
      <c r="AJ95" s="145"/>
      <c r="AM95" s="136"/>
      <c r="AN95" s="136"/>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row>
    <row r="96" spans="2:74" ht="15" customHeight="1">
      <c r="E96" s="142" t="s">
        <v>291</v>
      </c>
      <c r="F96" s="171"/>
      <c r="G96" s="171"/>
      <c r="H96" s="171"/>
      <c r="I96" s="171"/>
      <c r="J96" s="171"/>
      <c r="K96" s="171"/>
      <c r="L96" s="171"/>
      <c r="M96" s="171"/>
      <c r="N96" s="171"/>
      <c r="O96" s="171"/>
      <c r="P96" s="171"/>
      <c r="Q96" s="171"/>
      <c r="R96" s="171"/>
      <c r="S96" s="171"/>
      <c r="T96" s="171"/>
      <c r="U96" s="171"/>
      <c r="AD96" s="142" t="s">
        <v>292</v>
      </c>
      <c r="AE96" s="214"/>
      <c r="AF96" s="214"/>
      <c r="AG96" s="214"/>
      <c r="AH96" s="214"/>
      <c r="AI96" s="214"/>
      <c r="AJ96" s="214"/>
      <c r="AM96" s="136"/>
      <c r="AN96" s="136"/>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row>
    <row r="97" spans="2:74" ht="4.9000000000000004" customHeight="1">
      <c r="B97" s="142"/>
      <c r="AD97" s="142"/>
      <c r="AE97" s="135"/>
      <c r="AF97" s="135"/>
      <c r="AG97" s="135"/>
      <c r="AH97" s="135"/>
      <c r="AI97" s="135"/>
      <c r="AJ97" s="135"/>
      <c r="AM97" s="136"/>
      <c r="AN97" s="136"/>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row>
    <row r="98" spans="2:74" ht="15" customHeight="1">
      <c r="B98" s="1" t="s">
        <v>384</v>
      </c>
      <c r="AD98" s="23"/>
      <c r="AE98" s="39" t="s">
        <v>385</v>
      </c>
      <c r="AF98" s="135"/>
      <c r="AG98" s="135"/>
      <c r="AH98" s="135"/>
      <c r="AI98" s="135"/>
      <c r="AJ98" s="135"/>
      <c r="AM98" s="136"/>
      <c r="AN98" s="124">
        <f>IF(ISBLANK(AD98),1,2)</f>
        <v>1</v>
      </c>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row>
    <row r="99" spans="2:74" ht="15" customHeight="1">
      <c r="E99" s="142" t="s">
        <v>386</v>
      </c>
      <c r="F99" s="148"/>
      <c r="G99" s="148"/>
      <c r="H99" s="148"/>
      <c r="I99" s="148"/>
      <c r="J99" s="148"/>
      <c r="K99" s="148"/>
      <c r="L99" s="148"/>
      <c r="M99" s="148"/>
      <c r="N99" s="148"/>
      <c r="O99" s="148"/>
      <c r="P99" s="148"/>
      <c r="Q99" s="148"/>
      <c r="R99" s="148"/>
      <c r="S99" s="148"/>
      <c r="T99" s="148"/>
      <c r="U99" s="148"/>
      <c r="AD99" s="142"/>
      <c r="AE99" s="135"/>
      <c r="AF99" s="135"/>
      <c r="AG99" s="135"/>
      <c r="AH99" s="135"/>
      <c r="AI99" s="135"/>
      <c r="AJ99" s="135"/>
      <c r="AM99" s="136"/>
      <c r="AN99" s="136"/>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row>
    <row r="100" spans="2:74" ht="15" customHeight="1">
      <c r="E100" s="142" t="s">
        <v>121</v>
      </c>
      <c r="F100" s="171"/>
      <c r="G100" s="171"/>
      <c r="H100" s="171"/>
      <c r="I100" s="171"/>
      <c r="J100" s="171"/>
      <c r="K100" s="171"/>
      <c r="L100" s="171"/>
      <c r="M100" s="171"/>
      <c r="N100" s="171"/>
      <c r="O100" s="171"/>
      <c r="P100" s="171"/>
      <c r="Q100" s="171"/>
      <c r="R100" s="171"/>
      <c r="S100" s="171"/>
      <c r="T100" s="171"/>
      <c r="U100" s="171"/>
      <c r="AD100" s="142"/>
      <c r="AE100" s="135"/>
      <c r="AF100" s="135"/>
      <c r="AG100" s="135"/>
      <c r="AH100" s="135"/>
      <c r="AI100" s="135"/>
      <c r="AJ100" s="135"/>
      <c r="AM100" s="136"/>
      <c r="AN100" s="136"/>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row>
    <row r="101" spans="2:74" ht="15" customHeight="1">
      <c r="E101" s="142" t="s">
        <v>381</v>
      </c>
      <c r="F101" s="171"/>
      <c r="G101" s="171"/>
      <c r="H101" s="171"/>
      <c r="I101" s="171"/>
      <c r="J101" s="171"/>
      <c r="K101" s="171"/>
      <c r="L101" s="171"/>
      <c r="M101" s="171"/>
      <c r="N101" s="171"/>
      <c r="O101" s="171"/>
      <c r="P101" s="171"/>
      <c r="Q101" s="171"/>
      <c r="R101" s="171"/>
      <c r="S101" s="171"/>
      <c r="T101" s="171"/>
      <c r="U101" s="171"/>
      <c r="X101" s="142" t="s">
        <v>382</v>
      </c>
      <c r="Y101" s="145"/>
      <c r="Z101" s="145"/>
      <c r="AA101" s="145"/>
      <c r="AB101" s="145"/>
      <c r="AD101" s="142"/>
      <c r="AF101" s="142" t="s">
        <v>383</v>
      </c>
      <c r="AG101" s="145"/>
      <c r="AH101" s="145"/>
      <c r="AI101" s="145"/>
      <c r="AJ101" s="145"/>
      <c r="AM101" s="136"/>
      <c r="AN101" s="136"/>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row>
    <row r="102" spans="2:74" ht="15" customHeight="1">
      <c r="E102" s="142" t="s">
        <v>387</v>
      </c>
      <c r="AM102" s="136"/>
      <c r="AN102" s="136"/>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row>
    <row r="103" spans="2:74" ht="15" customHeight="1">
      <c r="E103" s="142" t="s">
        <v>119</v>
      </c>
      <c r="F103" s="148"/>
      <c r="G103" s="148"/>
      <c r="H103" s="148"/>
      <c r="I103" s="148"/>
      <c r="J103" s="148"/>
      <c r="K103" s="148"/>
      <c r="L103" s="148"/>
      <c r="M103" s="148"/>
      <c r="N103" s="148"/>
      <c r="O103" s="148"/>
      <c r="P103" s="148"/>
      <c r="Q103" s="148"/>
      <c r="R103" s="148"/>
      <c r="S103" s="148"/>
      <c r="T103" s="148"/>
      <c r="U103" s="148"/>
      <c r="AD103" s="142"/>
      <c r="AE103" s="135"/>
      <c r="AF103" s="135"/>
      <c r="AG103" s="135"/>
      <c r="AH103" s="135"/>
      <c r="AI103" s="135"/>
      <c r="AJ103" s="135"/>
      <c r="AM103" s="136"/>
      <c r="AN103" s="136"/>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row>
    <row r="104" spans="2:74" ht="15" customHeight="1">
      <c r="E104" s="142" t="s">
        <v>291</v>
      </c>
      <c r="F104" s="171"/>
      <c r="G104" s="171"/>
      <c r="H104" s="171"/>
      <c r="I104" s="171"/>
      <c r="J104" s="171"/>
      <c r="K104" s="171"/>
      <c r="L104" s="171"/>
      <c r="M104" s="171"/>
      <c r="N104" s="171"/>
      <c r="O104" s="171"/>
      <c r="P104" s="171"/>
      <c r="Q104" s="171"/>
      <c r="R104" s="171"/>
      <c r="S104" s="171"/>
      <c r="T104" s="171"/>
      <c r="U104" s="171"/>
      <c r="AD104" s="142" t="s">
        <v>292</v>
      </c>
      <c r="AE104" s="214"/>
      <c r="AF104" s="214"/>
      <c r="AG104" s="214"/>
      <c r="AH104" s="214"/>
      <c r="AI104" s="214"/>
      <c r="AJ104" s="214"/>
      <c r="AM104" s="136"/>
      <c r="AN104" s="136"/>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row>
    <row r="105" spans="2:74" ht="15" customHeight="1">
      <c r="AD105" s="142"/>
      <c r="AE105" s="135"/>
      <c r="AF105" s="135"/>
      <c r="AG105" s="135"/>
      <c r="AH105" s="135"/>
      <c r="AI105" s="135"/>
      <c r="AJ105" s="135"/>
      <c r="AM105" s="136"/>
      <c r="AN105" s="136"/>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row>
    <row r="106" spans="2:74" ht="15" customHeight="1">
      <c r="B106" s="3" t="s">
        <v>278</v>
      </c>
      <c r="AM106" s="136"/>
      <c r="AN106" s="136"/>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row>
    <row r="107" spans="2:74" ht="15" customHeight="1">
      <c r="B107" s="233"/>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5"/>
      <c r="AM107" s="136"/>
      <c r="AN107" s="136"/>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row>
    <row r="108" spans="2:74" ht="15" customHeight="1">
      <c r="B108" s="236"/>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8"/>
      <c r="AM108" s="136"/>
      <c r="AN108" s="136"/>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row>
    <row r="109" spans="2:74" ht="15" customHeight="1">
      <c r="B109" s="236"/>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8"/>
      <c r="AM109" s="136"/>
      <c r="AN109" s="136"/>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row>
    <row r="110" spans="2:74" ht="15" customHeight="1">
      <c r="B110" s="236"/>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8"/>
      <c r="AM110" s="136"/>
      <c r="AN110" s="136"/>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row>
    <row r="111" spans="2:74" ht="15" customHeight="1">
      <c r="B111" s="236"/>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8"/>
      <c r="AM111" s="136"/>
      <c r="AN111" s="136"/>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row>
    <row r="112" spans="2:74" ht="15" customHeight="1">
      <c r="B112" s="236"/>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8"/>
      <c r="AM112" s="136"/>
      <c r="AN112" s="136"/>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row>
    <row r="113" spans="2:74" ht="15" customHeight="1">
      <c r="B113" s="239"/>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1"/>
      <c r="AM113" s="136"/>
      <c r="AN113" s="136"/>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row>
    <row r="114" spans="2:74" ht="15" customHeight="1">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M114" s="136"/>
      <c r="AN114" s="136"/>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row>
    <row r="115" spans="2:74" ht="15" customHeight="1">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M115" s="136"/>
      <c r="AN115" s="136"/>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row>
    <row r="116" spans="2:74" ht="15" customHeight="1">
      <c r="AM116" s="136"/>
      <c r="AN116" s="136"/>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row>
    <row r="117" spans="2:74" ht="15" customHeight="1">
      <c r="B117" s="150">
        <f>Tables!$C$13</f>
        <v>45031</v>
      </c>
      <c r="C117" s="150"/>
      <c r="D117" s="150"/>
      <c r="E117" s="150"/>
      <c r="F117" s="150"/>
      <c r="G117" s="150"/>
      <c r="H117" s="150"/>
      <c r="R117" s="151" t="s">
        <v>454</v>
      </c>
      <c r="S117" s="151"/>
      <c r="T117" s="151"/>
      <c r="U117" s="151"/>
      <c r="AM117" s="136"/>
      <c r="AN117" s="136"/>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row>
    <row r="118" spans="2:74" ht="15" customHeight="1">
      <c r="D118" s="142" t="s">
        <v>119</v>
      </c>
      <c r="E118" s="192">
        <f>$E$17</f>
        <v>0</v>
      </c>
      <c r="F118" s="192"/>
      <c r="G118" s="192"/>
      <c r="H118" s="192"/>
      <c r="I118" s="192"/>
      <c r="J118" s="192"/>
      <c r="K118" s="192"/>
      <c r="L118" s="192"/>
      <c r="M118" s="192"/>
      <c r="N118" s="192"/>
      <c r="O118" s="192"/>
      <c r="P118" s="192"/>
      <c r="Q118" s="192"/>
      <c r="R118" s="192"/>
      <c r="S118" s="192"/>
      <c r="T118" s="192"/>
      <c r="U118" s="192"/>
      <c r="V118" s="192"/>
      <c r="W118" s="192"/>
      <c r="X118" s="192"/>
      <c r="Y118" s="192"/>
      <c r="AD118" s="142" t="s">
        <v>404</v>
      </c>
      <c r="AE118" s="229">
        <f>$AE$17</f>
        <v>0</v>
      </c>
      <c r="AF118" s="230"/>
      <c r="AG118" s="230"/>
      <c r="AH118" s="230"/>
      <c r="AI118" s="230"/>
      <c r="AJ118" s="230"/>
      <c r="AM118" s="136"/>
      <c r="AN118" s="136"/>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row>
    <row r="119" spans="2:74" ht="15" customHeight="1">
      <c r="AD119" s="142" t="s">
        <v>406</v>
      </c>
      <c r="AE119" s="230">
        <f>$AE$18</f>
        <v>0</v>
      </c>
      <c r="AF119" s="230"/>
      <c r="AG119" s="230"/>
      <c r="AH119" s="230"/>
      <c r="AI119" s="230"/>
      <c r="AJ119" s="230"/>
      <c r="AM119" s="136"/>
      <c r="AN119" s="136"/>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row>
    <row r="120" spans="2:74" ht="15" customHeight="1">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M120" s="136"/>
      <c r="AN120" s="136"/>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row>
    <row r="121" spans="2:74" ht="15" customHeight="1">
      <c r="B121" s="1" t="s">
        <v>455</v>
      </c>
      <c r="C121" s="1"/>
      <c r="D121" s="1"/>
      <c r="AM121" s="136"/>
      <c r="AN121" s="136"/>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row>
    <row r="122" spans="2:74" ht="4.9000000000000004" customHeight="1">
      <c r="B122" s="1"/>
      <c r="C122" s="1"/>
      <c r="D122" s="1"/>
      <c r="AM122" s="136"/>
      <c r="AN122" s="136"/>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row>
    <row r="123" spans="2:74" ht="15" customHeight="1">
      <c r="B123" s="39" t="s">
        <v>456</v>
      </c>
      <c r="C123" s="1"/>
      <c r="D123" s="1"/>
      <c r="AM123" s="136"/>
      <c r="AN123" s="136"/>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row>
    <row r="124" spans="2:74" ht="4.9000000000000004" customHeight="1">
      <c r="B124" s="1"/>
      <c r="C124" s="1"/>
      <c r="D124" s="1"/>
      <c r="AM124" s="136"/>
      <c r="AN124" s="136"/>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row>
    <row r="125" spans="2:74" ht="15" customHeight="1">
      <c r="B125" s="73"/>
      <c r="D125" s="104" t="str">
        <f>"Is being properly maintained in accordance with the "&amp;Tables!C22&amp;"'s requirements and functioning as it was designed."</f>
        <v>Is being properly maintained in accordance with the City's requirements and functioning as it was designed.</v>
      </c>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M125" s="124">
        <f>IF(AND(ISBLANK(B125),ISBLANK(B127)),1,2)</f>
        <v>1</v>
      </c>
      <c r="AN125" s="136"/>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row>
    <row r="126" spans="2:74" ht="4.9000000000000004" customHeight="1">
      <c r="B126" s="1"/>
      <c r="C126" s="1"/>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M126" s="136"/>
      <c r="AN126" s="136"/>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row>
    <row r="127" spans="2:74" ht="15" customHeight="1">
      <c r="B127" s="73"/>
      <c r="C127" s="1"/>
      <c r="D127" s="211" t="s">
        <v>457</v>
      </c>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M127" s="136"/>
      <c r="AN127" s="136"/>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row>
    <row r="128" spans="2:74" ht="15" customHeight="1">
      <c r="B128" s="1"/>
      <c r="C128" s="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M128" s="136"/>
      <c r="AN128" s="136"/>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row>
    <row r="129" spans="2:74" ht="15" customHeight="1">
      <c r="B129" s="1"/>
      <c r="C129" s="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M129" s="136"/>
      <c r="AN129" s="136"/>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2:74" ht="15" customHeight="1">
      <c r="B130" s="73"/>
      <c r="C130" s="1"/>
      <c r="D130" s="117" t="s">
        <v>458</v>
      </c>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M130" s="136"/>
      <c r="AN130" s="136"/>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row>
    <row r="131" spans="2:74" ht="4.9000000000000004" customHeight="1">
      <c r="C131" s="1"/>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M131" s="136"/>
      <c r="AN131" s="136"/>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row>
    <row r="132" spans="2:74" ht="15" customHeight="1">
      <c r="D132" s="142" t="s">
        <v>289</v>
      </c>
      <c r="E132" s="226"/>
      <c r="F132" s="226"/>
      <c r="G132" s="226"/>
      <c r="H132" s="226"/>
      <c r="I132" s="226"/>
      <c r="J132" s="226"/>
      <c r="K132" s="226"/>
      <c r="L132" s="226"/>
      <c r="M132" s="226"/>
      <c r="N132" s="226"/>
      <c r="O132" s="226"/>
      <c r="P132" s="226"/>
      <c r="Q132" s="226"/>
      <c r="R132" s="226"/>
      <c r="S132" s="226"/>
      <c r="T132" s="226"/>
      <c r="U132" s="226"/>
      <c r="V132" s="226"/>
      <c r="Y132" s="12" t="s">
        <v>459</v>
      </c>
      <c r="AM132" s="136"/>
      <c r="AN132" s="136"/>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row>
    <row r="133" spans="2:74" ht="15" customHeight="1">
      <c r="D133" s="142" t="s">
        <v>119</v>
      </c>
      <c r="E133" s="222"/>
      <c r="F133" s="222"/>
      <c r="G133" s="222"/>
      <c r="H133" s="222"/>
      <c r="I133" s="222"/>
      <c r="J133" s="222"/>
      <c r="K133" s="222"/>
      <c r="L133" s="222"/>
      <c r="M133" s="222"/>
      <c r="N133" s="222"/>
      <c r="O133" s="222"/>
      <c r="P133" s="222"/>
      <c r="Q133" s="222"/>
      <c r="R133" s="222"/>
      <c r="S133" s="222"/>
      <c r="T133" s="222"/>
      <c r="U133" s="222"/>
      <c r="V133" s="222"/>
      <c r="Z133" s="243"/>
      <c r="AA133" s="243"/>
      <c r="AB133" s="243"/>
      <c r="AC133" s="243"/>
      <c r="AD133" s="243"/>
      <c r="AE133" s="243"/>
      <c r="AF133" s="243"/>
      <c r="AG133" s="243"/>
      <c r="AH133" s="243"/>
      <c r="AI133" s="243"/>
      <c r="AJ133" s="243"/>
      <c r="AM133" s="124">
        <f>IF(ISBLANK(Z133),1,2)</f>
        <v>1</v>
      </c>
      <c r="AN133" s="136"/>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row>
    <row r="134" spans="2:74" ht="15" customHeight="1">
      <c r="D134" s="142" t="s">
        <v>121</v>
      </c>
      <c r="E134" s="222"/>
      <c r="F134" s="222"/>
      <c r="G134" s="222"/>
      <c r="H134" s="222"/>
      <c r="I134" s="222"/>
      <c r="J134" s="222"/>
      <c r="K134" s="222"/>
      <c r="L134" s="222"/>
      <c r="M134" s="222"/>
      <c r="N134" s="222"/>
      <c r="O134" s="222"/>
      <c r="P134" s="222"/>
      <c r="Q134" s="222"/>
      <c r="R134" s="222"/>
      <c r="S134" s="222"/>
      <c r="T134" s="222"/>
      <c r="U134" s="222"/>
      <c r="V134" s="222"/>
      <c r="Y134" s="116"/>
      <c r="Z134" s="244"/>
      <c r="AA134" s="244"/>
      <c r="AB134" s="244"/>
      <c r="AC134" s="244"/>
      <c r="AD134" s="244"/>
      <c r="AE134" s="244"/>
      <c r="AF134" s="244"/>
      <c r="AG134" s="244"/>
      <c r="AH134" s="244"/>
      <c r="AI134" s="244"/>
      <c r="AJ134" s="244"/>
      <c r="AM134" s="136"/>
      <c r="AN134" s="136"/>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row>
    <row r="135" spans="2:74" ht="15" customHeight="1">
      <c r="D135" s="142"/>
      <c r="E135" s="222"/>
      <c r="F135" s="222"/>
      <c r="G135" s="222"/>
      <c r="H135" s="222"/>
      <c r="I135" s="222"/>
      <c r="J135" s="222"/>
      <c r="K135" s="222"/>
      <c r="L135" s="222"/>
      <c r="M135" s="222"/>
      <c r="N135" s="222"/>
      <c r="O135" s="222"/>
      <c r="P135" s="222"/>
      <c r="Q135" s="222"/>
      <c r="R135" s="222"/>
      <c r="S135" s="222"/>
      <c r="T135" s="222"/>
      <c r="U135" s="222"/>
      <c r="V135" s="222"/>
      <c r="Y135" s="39" t="s">
        <v>460</v>
      </c>
      <c r="AM135" s="136"/>
      <c r="AN135" s="136"/>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row>
    <row r="136" spans="2:74" ht="15" customHeight="1">
      <c r="C136" s="83"/>
      <c r="D136" s="142" t="s">
        <v>291</v>
      </c>
      <c r="E136" s="210"/>
      <c r="F136" s="222"/>
      <c r="G136" s="222"/>
      <c r="H136" s="222"/>
      <c r="I136" s="222"/>
      <c r="J136" s="222"/>
      <c r="K136" s="222"/>
      <c r="L136" s="222"/>
      <c r="M136" s="222"/>
      <c r="N136" s="222"/>
      <c r="O136" s="222"/>
      <c r="P136" s="222"/>
      <c r="Q136" s="222"/>
      <c r="R136" s="222"/>
      <c r="S136" s="222"/>
      <c r="T136" s="222"/>
      <c r="U136" s="222"/>
      <c r="V136" s="222"/>
      <c r="W136" s="83"/>
      <c r="X136" s="83"/>
      <c r="Z136" s="194" t="str">
        <f>IF(ISBLANK(Z133),"Type?",VLOOKUP(Z133,Table10[#All],2))</f>
        <v>Type?</v>
      </c>
      <c r="AA136" s="194"/>
      <c r="AB136" s="194"/>
      <c r="AC136" s="194"/>
      <c r="AD136" s="194"/>
      <c r="AE136" s="148"/>
      <c r="AF136" s="148"/>
      <c r="AG136" s="148"/>
      <c r="AH136" s="148"/>
      <c r="AI136" s="148"/>
      <c r="AJ136" s="148"/>
      <c r="AM136" s="136"/>
      <c r="AN136" s="136"/>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row>
    <row r="137" spans="2:74" ht="15" customHeight="1">
      <c r="D137" s="142" t="s">
        <v>292</v>
      </c>
      <c r="E137" s="242"/>
      <c r="F137" s="242"/>
      <c r="G137" s="242"/>
      <c r="H137" s="242"/>
      <c r="I137" s="242"/>
      <c r="J137" s="242"/>
      <c r="AM137" s="136"/>
      <c r="AN137" s="136"/>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row>
    <row r="138" spans="2:74" ht="15" customHeight="1">
      <c r="D138" s="142"/>
      <c r="AM138" s="136"/>
      <c r="AN138" s="136"/>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row>
    <row r="139" spans="2:74" ht="15" customHeight="1">
      <c r="D139" s="142" t="s">
        <v>293</v>
      </c>
      <c r="E139" s="108"/>
      <c r="F139" s="108"/>
      <c r="G139" s="108"/>
      <c r="H139" s="108"/>
      <c r="I139" s="108"/>
      <c r="J139" s="108"/>
      <c r="K139" s="108"/>
      <c r="L139" s="108"/>
      <c r="M139" s="108"/>
      <c r="N139" s="108"/>
      <c r="O139" s="108"/>
      <c r="P139" s="108"/>
      <c r="Q139" s="108"/>
      <c r="R139" s="108"/>
      <c r="S139" s="108"/>
      <c r="T139" s="108"/>
      <c r="U139" s="108"/>
      <c r="V139" s="108"/>
      <c r="Y139" s="142" t="s">
        <v>99</v>
      </c>
      <c r="Z139" s="227"/>
      <c r="AA139" s="227"/>
      <c r="AB139" s="227"/>
      <c r="AC139" s="227"/>
      <c r="AD139" s="227"/>
      <c r="AE139" s="227"/>
      <c r="AM139" s="136"/>
      <c r="AN139" s="136"/>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row>
    <row r="140" spans="2:74" ht="15" customHeight="1">
      <c r="AM140" s="136"/>
      <c r="AN140" s="136"/>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row>
    <row r="141" spans="2:74" ht="15" customHeight="1">
      <c r="AM141" s="136"/>
      <c r="AN141" s="136"/>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row>
    <row r="142" spans="2:74" ht="15" customHeight="1">
      <c r="B142" s="150">
        <f>Tables!$C$13</f>
        <v>45031</v>
      </c>
      <c r="C142" s="150"/>
      <c r="D142" s="150"/>
      <c r="E142" s="150"/>
      <c r="F142" s="150"/>
      <c r="G142" s="150"/>
      <c r="H142" s="150"/>
      <c r="R142" s="151" t="s">
        <v>461</v>
      </c>
      <c r="S142" s="151"/>
      <c r="T142" s="151"/>
      <c r="U142" s="151"/>
      <c r="AM142" s="136"/>
      <c r="AN142" s="136"/>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row>
    <row r="143" spans="2:74" ht="15" customHeight="1">
      <c r="AM143" s="136"/>
      <c r="AN143" s="136"/>
    </row>
    <row r="144" spans="2:74" ht="15" hidden="1" customHeight="1">
      <c r="AM144" s="136"/>
      <c r="AN144" s="136"/>
    </row>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sheetData>
  <sheetProtection algorithmName="SHA-512" hashValue="qkb5xAcOfh3Pxe+Jy2GNMB9dvP6X6q7rNJmT+MQ7CEqvcNu6j3A/+WLBmJxogCpy+qKNY4AXPFYym51lP3qZXg==" saltValue="yYdl9uj05wmbHnfA5vKmfw==" spinCount="100000" sheet="1" objects="1" scenarios="1" selectLockedCells="1"/>
  <mergeCells count="58">
    <mergeCell ref="B142:H142"/>
    <mergeCell ref="R142:U142"/>
    <mergeCell ref="V88:Y88"/>
    <mergeCell ref="V90:Y90"/>
    <mergeCell ref="E135:V135"/>
    <mergeCell ref="E136:V136"/>
    <mergeCell ref="F103:U103"/>
    <mergeCell ref="F104:U104"/>
    <mergeCell ref="F93:U93"/>
    <mergeCell ref="F94:U94"/>
    <mergeCell ref="F95:U95"/>
    <mergeCell ref="Y95:AB95"/>
    <mergeCell ref="Z136:AD136"/>
    <mergeCell ref="AE136:AJ136"/>
    <mergeCell ref="E137:J137"/>
    <mergeCell ref="Z139:AE139"/>
    <mergeCell ref="E118:Y118"/>
    <mergeCell ref="AE118:AJ118"/>
    <mergeCell ref="AE119:AJ119"/>
    <mergeCell ref="D127:AJ129"/>
    <mergeCell ref="E132:V132"/>
    <mergeCell ref="E133:V133"/>
    <mergeCell ref="Z133:AJ134"/>
    <mergeCell ref="E134:V134"/>
    <mergeCell ref="AE104:AJ104"/>
    <mergeCell ref="B107:AJ113"/>
    <mergeCell ref="B117:H117"/>
    <mergeCell ref="R117:U117"/>
    <mergeCell ref="F96:U96"/>
    <mergeCell ref="AE96:AJ96"/>
    <mergeCell ref="F99:U99"/>
    <mergeCell ref="F100:U100"/>
    <mergeCell ref="F101:U101"/>
    <mergeCell ref="Y101:AB101"/>
    <mergeCell ref="AG101:AJ101"/>
    <mergeCell ref="AG95:AJ95"/>
    <mergeCell ref="E66:Y66"/>
    <mergeCell ref="AE66:AJ66"/>
    <mergeCell ref="AE67:AJ67"/>
    <mergeCell ref="E20:Y20"/>
    <mergeCell ref="AE20:AJ20"/>
    <mergeCell ref="E21:Y21"/>
    <mergeCell ref="AE21:AJ21"/>
    <mergeCell ref="B65:H65"/>
    <mergeCell ref="R65:U65"/>
    <mergeCell ref="E19:Y19"/>
    <mergeCell ref="AE19:AJ19"/>
    <mergeCell ref="Q1:AK4"/>
    <mergeCell ref="BB1:BU4"/>
    <mergeCell ref="AO6:BC7"/>
    <mergeCell ref="E7:X7"/>
    <mergeCell ref="AE7:AJ7"/>
    <mergeCell ref="F13:AJ13"/>
    <mergeCell ref="AE16:AJ16"/>
    <mergeCell ref="E17:Y17"/>
    <mergeCell ref="AE17:AJ17"/>
    <mergeCell ref="E18:Y18"/>
    <mergeCell ref="AE18:AJ18"/>
  </mergeCells>
  <conditionalFormatting sqref="AE17 E17:Y21 AE21:AJ21 AE19:AE20">
    <cfRule type="expression" dxfId="39" priority="109">
      <formula>ISBLANK(E17)</formula>
    </cfRule>
  </conditionalFormatting>
  <conditionalFormatting sqref="E132:V136 E137">
    <cfRule type="expression" dxfId="38" priority="108">
      <formula>ISBLANK(E132)</formula>
    </cfRule>
  </conditionalFormatting>
  <conditionalFormatting sqref="Z139:AE139">
    <cfRule type="expression" dxfId="37" priority="107">
      <formula>ISBLANK(Z139)</formula>
    </cfRule>
  </conditionalFormatting>
  <conditionalFormatting sqref="G23 M23">
    <cfRule type="expression" dxfId="36" priority="106">
      <formula>ISBLANK(G23)</formula>
    </cfRule>
  </conditionalFormatting>
  <conditionalFormatting sqref="AE18">
    <cfRule type="expression" dxfId="35" priority="105">
      <formula>ISBLANK(AE18)</formula>
    </cfRule>
  </conditionalFormatting>
  <conditionalFormatting sqref="O37 Q37">
    <cfRule type="expression" priority="102" stopIfTrue="1">
      <formula>$AM$35=2</formula>
    </cfRule>
    <cfRule type="expression" priority="103" stopIfTrue="1">
      <formula>$AM$37=2</formula>
    </cfRule>
    <cfRule type="expression" dxfId="34" priority="104">
      <formula>ISBLANK(O37)</formula>
    </cfRule>
  </conditionalFormatting>
  <conditionalFormatting sqref="O39 Q39">
    <cfRule type="expression" priority="99" stopIfTrue="1">
      <formula>$AM$35=2</formula>
    </cfRule>
    <cfRule type="expression" priority="100" stopIfTrue="1">
      <formula>$AM$39=2</formula>
    </cfRule>
    <cfRule type="expression" dxfId="33" priority="101">
      <formula>ISBLANK(O39)</formula>
    </cfRule>
  </conditionalFormatting>
  <conditionalFormatting sqref="AG37 AI37">
    <cfRule type="expression" priority="96" stopIfTrue="1">
      <formula>$AN$35=2</formula>
    </cfRule>
    <cfRule type="expression" priority="97" stopIfTrue="1">
      <formula>$AN$37=2</formula>
    </cfRule>
    <cfRule type="expression" dxfId="32" priority="98">
      <formula>ISBLANK(AG37)</formula>
    </cfRule>
  </conditionalFormatting>
  <conditionalFormatting sqref="AG39 AI39">
    <cfRule type="expression" priority="93" stopIfTrue="1">
      <formula>$AN$35=2</formula>
    </cfRule>
    <cfRule type="expression" priority="94" stopIfTrue="1">
      <formula>$AN$39=2</formula>
    </cfRule>
    <cfRule type="expression" dxfId="31" priority="95">
      <formula>$AN$39=1</formula>
    </cfRule>
  </conditionalFormatting>
  <conditionalFormatting sqref="O45 Q45">
    <cfRule type="expression" priority="90" stopIfTrue="1">
      <formula>$AM$43=2</formula>
    </cfRule>
    <cfRule type="expression" priority="91" stopIfTrue="1">
      <formula>$AM$45=2</formula>
    </cfRule>
    <cfRule type="expression" dxfId="30" priority="92">
      <formula>$AM$45=1</formula>
    </cfRule>
  </conditionalFormatting>
  <conditionalFormatting sqref="O47 Q47">
    <cfRule type="expression" priority="87" stopIfTrue="1">
      <formula>$AM$43=2</formula>
    </cfRule>
    <cfRule type="expression" priority="88" stopIfTrue="1">
      <formula>$AM$47=2</formula>
    </cfRule>
    <cfRule type="expression" dxfId="29" priority="89">
      <formula>$AM$47=1</formula>
    </cfRule>
  </conditionalFormatting>
  <conditionalFormatting sqref="AG45 AI45">
    <cfRule type="expression" priority="84" stopIfTrue="1">
      <formula>$AN$43=2</formula>
    </cfRule>
    <cfRule type="expression" priority="85" stopIfTrue="1">
      <formula>$AN$45=2</formula>
    </cfRule>
    <cfRule type="expression" dxfId="28" priority="86">
      <formula>$AN$45=1</formula>
    </cfRule>
  </conditionalFormatting>
  <conditionalFormatting sqref="AG47 AI47">
    <cfRule type="expression" priority="81" stopIfTrue="1">
      <formula>$AN$43=2</formula>
    </cfRule>
    <cfRule type="expression" priority="82" stopIfTrue="1">
      <formula>$AN$47=2</formula>
    </cfRule>
    <cfRule type="expression" dxfId="27" priority="83">
      <formula>$AN$47=1</formula>
    </cfRule>
  </conditionalFormatting>
  <conditionalFormatting sqref="O53 Q53">
    <cfRule type="expression" priority="78" stopIfTrue="1">
      <formula>$AM$51=2</formula>
    </cfRule>
    <cfRule type="expression" priority="79" stopIfTrue="1">
      <formula>$AM$53=2</formula>
    </cfRule>
    <cfRule type="expression" dxfId="26" priority="80">
      <formula>$AM$53=1</formula>
    </cfRule>
  </conditionalFormatting>
  <conditionalFormatting sqref="O55 Q55">
    <cfRule type="expression" priority="75" stopIfTrue="1">
      <formula>$AM$51=2</formula>
    </cfRule>
    <cfRule type="expression" priority="76" stopIfTrue="1">
      <formula>$AM$55=2</formula>
    </cfRule>
    <cfRule type="expression" dxfId="25" priority="77">
      <formula>$AM$55=1</formula>
    </cfRule>
  </conditionalFormatting>
  <conditionalFormatting sqref="V88 AA88 AD88">
    <cfRule type="expression" priority="69" stopIfTrue="1">
      <formula>$AM$88=1</formula>
    </cfRule>
    <cfRule type="expression" dxfId="24" priority="72">
      <formula>$AM$88=2</formula>
    </cfRule>
  </conditionalFormatting>
  <conditionalFormatting sqref="V88">
    <cfRule type="cellIs" priority="71" stopIfTrue="1" operator="greaterThan">
      <formula>0</formula>
    </cfRule>
  </conditionalFormatting>
  <conditionalFormatting sqref="AA88 AD88">
    <cfRule type="expression" priority="70" stopIfTrue="1">
      <formula>$AN$88=2</formula>
    </cfRule>
  </conditionalFormatting>
  <conditionalFormatting sqref="V90 AA90 AD90">
    <cfRule type="expression" priority="65" stopIfTrue="1">
      <formula>$AM$90=1</formula>
    </cfRule>
    <cfRule type="expression" dxfId="23" priority="68">
      <formula>$AM$90=2</formula>
    </cfRule>
  </conditionalFormatting>
  <conditionalFormatting sqref="V90">
    <cfRule type="cellIs" priority="67" stopIfTrue="1" operator="greaterThan">
      <formula>0</formula>
    </cfRule>
  </conditionalFormatting>
  <conditionalFormatting sqref="AA90 AD90">
    <cfRule type="expression" priority="66" stopIfTrue="1">
      <formula>$AN$90=2</formula>
    </cfRule>
  </conditionalFormatting>
  <conditionalFormatting sqref="F93:U96 Y95:AB95 AG95:AJ95 AE96:AJ96">
    <cfRule type="expression" dxfId="22" priority="63">
      <formula>ISBLANK(F93)</formula>
    </cfRule>
  </conditionalFormatting>
  <conditionalFormatting sqref="F99:U101 Y101:AB101 AG101:AJ101 F103:U104 AE104:AJ104">
    <cfRule type="expression" dxfId="21" priority="62">
      <formula>ISBLANK(F99)</formula>
    </cfRule>
  </conditionalFormatting>
  <conditionalFormatting sqref="AD98">
    <cfRule type="expression" dxfId="20" priority="61">
      <formula>$AN$98=1</formula>
    </cfRule>
  </conditionalFormatting>
  <conditionalFormatting sqref="F99:U101 F103:U104 Y101:AB101 AG101:AJ101 AE104:AJ104">
    <cfRule type="expression" priority="60" stopIfTrue="1">
      <formula>$AN$98=2</formula>
    </cfRule>
  </conditionalFormatting>
  <conditionalFormatting sqref="B125 B127">
    <cfRule type="expression" dxfId="19" priority="59">
      <formula>$AM$125=1</formula>
    </cfRule>
  </conditionalFormatting>
  <conditionalFormatting sqref="E66:Y66 AE66:AJ67">
    <cfRule type="cellIs" dxfId="18" priority="58" operator="equal">
      <formula>0</formula>
    </cfRule>
  </conditionalFormatting>
  <conditionalFormatting sqref="O29 Q29">
    <cfRule type="expression" priority="55" stopIfTrue="1">
      <formula>$AM$27=2</formula>
    </cfRule>
    <cfRule type="expression" priority="56" stopIfTrue="1">
      <formula>$AM$29=2</formula>
    </cfRule>
    <cfRule type="expression" dxfId="17" priority="57">
      <formula>ISBLANK(O29)</formula>
    </cfRule>
  </conditionalFormatting>
  <conditionalFormatting sqref="O31 Q31">
    <cfRule type="expression" priority="52" stopIfTrue="1">
      <formula>$AM$27=2</formula>
    </cfRule>
    <cfRule type="expression" priority="53" stopIfTrue="1">
      <formula>$AM$31=2</formula>
    </cfRule>
    <cfRule type="expression" dxfId="16" priority="54">
      <formula>ISBLANK(O31)</formula>
    </cfRule>
  </conditionalFormatting>
  <conditionalFormatting sqref="O33 Q33">
    <cfRule type="expression" priority="49" stopIfTrue="1">
      <formula>$AM$27=2</formula>
    </cfRule>
    <cfRule type="expression" priority="50" stopIfTrue="1">
      <formula>$AM$33=2</formula>
    </cfRule>
    <cfRule type="expression" dxfId="15" priority="51">
      <formula>ISBLANK(O33)</formula>
    </cfRule>
  </conditionalFormatting>
  <conditionalFormatting sqref="AG29 AI29">
    <cfRule type="expression" priority="46" stopIfTrue="1">
      <formula>$AN$27=2</formula>
    </cfRule>
    <cfRule type="expression" priority="47" stopIfTrue="1">
      <formula>$AN$29=2</formula>
    </cfRule>
    <cfRule type="expression" dxfId="14" priority="48">
      <formula>ISBLANK(AI29)</formula>
    </cfRule>
  </conditionalFormatting>
  <conditionalFormatting sqref="AG31 AI31">
    <cfRule type="expression" priority="43" stopIfTrue="1">
      <formula>$AN$27=2</formula>
    </cfRule>
    <cfRule type="expression" priority="44" stopIfTrue="1">
      <formula>$AN$31=2</formula>
    </cfRule>
    <cfRule type="expression" dxfId="13" priority="45">
      <formula>ISBLANK(AG31)</formula>
    </cfRule>
  </conditionalFormatting>
  <conditionalFormatting sqref="AG33 AI33">
    <cfRule type="expression" priority="40" stopIfTrue="1">
      <formula>$AN$27=2</formula>
    </cfRule>
    <cfRule type="expression" priority="41" stopIfTrue="1">
      <formula>$AN$33=2</formula>
    </cfRule>
    <cfRule type="expression" dxfId="12" priority="42">
      <formula>ISBLANK(AG33)</formula>
    </cfRule>
  </conditionalFormatting>
  <conditionalFormatting sqref="E118:Y118 AE118:AJ119">
    <cfRule type="cellIs" dxfId="11" priority="35" operator="equal">
      <formula>0</formula>
    </cfRule>
  </conditionalFormatting>
  <conditionalFormatting sqref="Z133:AJ134">
    <cfRule type="expression" priority="21" stopIfTrue="1">
      <formula>$AM$99=2</formula>
    </cfRule>
    <cfRule type="expression" dxfId="10" priority="22">
      <formula>ISBLANK(Z133)</formula>
    </cfRule>
  </conditionalFormatting>
  <conditionalFormatting sqref="AE136:AJ136">
    <cfRule type="expression" dxfId="9" priority="20">
      <formula>ISBLANK(AE136)</formula>
    </cfRule>
  </conditionalFormatting>
  <conditionalFormatting sqref="B130">
    <cfRule type="expression" dxfId="8" priority="19">
      <formula>$AM$125=1</formula>
    </cfRule>
  </conditionalFormatting>
  <conditionalFormatting sqref="AE16">
    <cfRule type="expression" dxfId="7" priority="16">
      <formula>ISBLANK(AE16)</formula>
    </cfRule>
  </conditionalFormatting>
  <conditionalFormatting sqref="AE16:AJ16">
    <cfRule type="expression" priority="15" stopIfTrue="1">
      <formula>$AM$16=0</formula>
    </cfRule>
  </conditionalFormatting>
  <conditionalFormatting sqref="O41 Q41">
    <cfRule type="expression" priority="12" stopIfTrue="1">
      <formula>$AM$35=2</formula>
    </cfRule>
    <cfRule type="expression" priority="13" stopIfTrue="1">
      <formula>$AM$41=2</formula>
    </cfRule>
    <cfRule type="expression" dxfId="6" priority="14">
      <formula>ISBLANK(O41)</formula>
    </cfRule>
  </conditionalFormatting>
  <conditionalFormatting sqref="AG41 AI41">
    <cfRule type="expression" priority="9" stopIfTrue="1">
      <formula>$AN$35=2</formula>
    </cfRule>
    <cfRule type="expression" priority="10" stopIfTrue="1">
      <formula>$AN$41=2</formula>
    </cfRule>
    <cfRule type="expression" dxfId="5" priority="11">
      <formula>$AN$41=1</formula>
    </cfRule>
  </conditionalFormatting>
  <conditionalFormatting sqref="AG49 AI49">
    <cfRule type="expression" priority="6" stopIfTrue="1">
      <formula>$AN$43=2</formula>
    </cfRule>
    <cfRule type="expression" priority="7" stopIfTrue="1">
      <formula>$AN$49=2</formula>
    </cfRule>
    <cfRule type="expression" dxfId="4" priority="8">
      <formula>$AN$49=1</formula>
    </cfRule>
  </conditionalFormatting>
  <conditionalFormatting sqref="O49 Q49">
    <cfRule type="expression" priority="3" stopIfTrue="1">
      <formula>$AM$43=2</formula>
    </cfRule>
    <cfRule type="expression" priority="4" stopIfTrue="1">
      <formula>$AM$49=2</formula>
    </cfRule>
    <cfRule type="expression" dxfId="3" priority="5">
      <formula>$AM$49=1</formula>
    </cfRule>
  </conditionalFormatting>
  <conditionalFormatting sqref="AG53 AI53">
    <cfRule type="expression" priority="1077" stopIfTrue="1">
      <formula>$AN$53=2</formula>
    </cfRule>
    <cfRule type="expression" dxfId="2" priority="1078">
      <formula>$AN$53=1</formula>
    </cfRule>
  </conditionalFormatting>
  <conditionalFormatting sqref="AG55 AI55">
    <cfRule type="expression" priority="1" stopIfTrue="1">
      <formula>$AN$55=2</formula>
    </cfRule>
    <cfRule type="expression" dxfId="1" priority="2">
      <formula>$AN$55=1</formula>
    </cfRule>
  </conditionalFormatting>
  <conditionalFormatting sqref="C61 R61">
    <cfRule type="expression" dxfId="0" priority="1079">
      <formula>$AM$61=1</formula>
    </cfRule>
  </conditionalFormatting>
  <pageMargins left="0.2" right="0.2" top="0.5" bottom="0.25" header="0.3" footer="0.3"/>
  <pageSetup orientation="portrait" r:id="rId1"/>
  <rowBreaks count="2" manualBreakCount="2">
    <brk id="65" max="16383" man="1"/>
    <brk id="117" max="16383" man="1"/>
  </rowBreaks>
  <colBreaks count="1" manualBreakCount="1">
    <brk id="37" max="1048575" man="1"/>
  </col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52399BB-BC43-4516-ABDC-A17615615EB1}">
          <x14:formula1>
            <xm:f>Tables!$G$20:$G$26</xm:f>
          </x14:formula1>
          <xm:sqref>Z133:AJ134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Dewayne Smith</dc:creator>
  <cp:keywords/>
  <dc:description/>
  <cp:lastModifiedBy>gene.stacey@gmcnetwork.com</cp:lastModifiedBy>
  <cp:revision/>
  <dcterms:created xsi:type="dcterms:W3CDTF">2021-11-21T16:55:43Z</dcterms:created>
  <dcterms:modified xsi:type="dcterms:W3CDTF">2023-04-16T17:07:03Z</dcterms:modified>
  <cp:category/>
  <cp:contentStatus/>
</cp:coreProperties>
</file>