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30"/>
  <workbookPr codeName="ThisWorkbook" defaultThemeVersion="166925"/>
  <mc:AlternateContent xmlns:mc="http://schemas.openxmlformats.org/markup-compatibility/2006">
    <mc:Choice Requires="x15">
      <x15ac:absPath xmlns:x15ac="http://schemas.microsoft.com/office/spreadsheetml/2010/11/ac" url="C:\HYDRO\PROJECTS\Mobile\2023\C - Post Const\Forms\2023-04-10\"/>
    </mc:Choice>
  </mc:AlternateContent>
  <xr:revisionPtr revIDLastSave="0" documentId="13_ncr:1_{1F44348E-AF1D-4083-90E3-594E224FD0DE}" xr6:coauthVersionLast="47" xr6:coauthVersionMax="47" xr10:uidLastSave="{00000000-0000-0000-0000-000000000000}"/>
  <workbookProtection workbookAlgorithmName="SHA-512" workbookHashValue="GgNGDV7pzfLeY37EFhfkq5qTYcKvL5dandRCe3vYc/4iHePBn6/a/CwAszZ+qMonLHKhfoxxHwC8VDKWje5Kpw==" workbookSaltValue="zb8Qvoe4aCXlU6VBXn29fA==" workbookSpinCount="100000" lockStructure="1"/>
  <bookViews>
    <workbookView xWindow="28680" yWindow="-120" windowWidth="29040" windowHeight="15840" firstSheet="1" activeTab="1" xr2:uid="{994EC860-6224-46C4-B304-9868EEFCD4CE}"/>
  </bookViews>
  <sheets>
    <sheet name="Tables" sheetId="2" state="veryHidden" r:id="rId1"/>
    <sheet name="Instructions" sheetId="8" r:id="rId2"/>
    <sheet name="Form 2B - Design" sheetId="5" r:id="rId3"/>
    <sheet name="Form 3B - As-built" sheetId="6" r:id="rId4"/>
    <sheet name="Form 4B - Inspection" sheetId="7" r:id="rId5"/>
  </sheets>
  <definedNames>
    <definedName name="_Hlk68675965" localSheetId="3">'Form 3B - As-built'!#REF!</definedName>
    <definedName name="Logo">INDEX(Tables!$C$31:$C$35,MATCH(Tables!$C$14,Tables!$B$31:$B$35,0))</definedName>
    <definedName name="_xlnm.Print_Titles" localSheetId="2">'Form 2B - Design'!$1:$4</definedName>
    <definedName name="_xlnm.Print_Titles" localSheetId="3">'Form 3B - As-built'!$1:$4</definedName>
    <definedName name="_xlnm.Print_Titles" localSheetId="4">'Form 4B - Inspection'!$1:$4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83" i="5" l="1"/>
  <c r="AL84" i="5"/>
  <c r="AL85" i="5"/>
  <c r="AL86" i="5"/>
  <c r="AL87" i="5"/>
  <c r="AL82" i="5"/>
  <c r="AL80" i="5"/>
  <c r="AQ125" i="6"/>
  <c r="AQ126" i="6"/>
  <c r="AQ127" i="6"/>
  <c r="AQ128" i="6"/>
  <c r="AQ124" i="6"/>
  <c r="AP124" i="6"/>
  <c r="AP125" i="6"/>
  <c r="AP126" i="6"/>
  <c r="AP127" i="6"/>
  <c r="AP128" i="6"/>
  <c r="AP123" i="6"/>
  <c r="AO124" i="6"/>
  <c r="AO125" i="6"/>
  <c r="AO126" i="6"/>
  <c r="AO127" i="6"/>
  <c r="AO123" i="6"/>
  <c r="AO128" i="6"/>
  <c r="AM68" i="6"/>
  <c r="AO67" i="6"/>
  <c r="AM67" i="6"/>
  <c r="AO119" i="5"/>
  <c r="AO116" i="5"/>
  <c r="AO117" i="5"/>
  <c r="AO118" i="5"/>
  <c r="AO115" i="5"/>
  <c r="AN116" i="5"/>
  <c r="AN117" i="5"/>
  <c r="AN118" i="5"/>
  <c r="AN119" i="5"/>
  <c r="AN114" i="5"/>
  <c r="AN115" i="5"/>
  <c r="AM114" i="5"/>
  <c r="AL115" i="5"/>
  <c r="AL116" i="5"/>
  <c r="AL117" i="5"/>
  <c r="AL118" i="5"/>
  <c r="AL114" i="5"/>
  <c r="AL119" i="5"/>
  <c r="L161" i="5" s="1"/>
  <c r="AO91" i="5"/>
  <c r="AM93" i="5"/>
  <c r="AO90" i="5"/>
  <c r="AL55" i="5"/>
  <c r="AL54" i="5"/>
  <c r="AL53" i="5"/>
  <c r="AL52" i="5"/>
  <c r="AL51" i="5"/>
  <c r="AL42" i="5"/>
  <c r="AL41" i="5"/>
  <c r="AL40" i="5"/>
  <c r="AL39" i="5"/>
  <c r="AL38" i="5"/>
  <c r="AC116" i="6"/>
  <c r="AC117" i="6"/>
  <c r="AC118" i="6"/>
  <c r="AC119" i="6"/>
  <c r="AC120" i="6"/>
  <c r="AC115" i="6"/>
  <c r="AD53" i="6"/>
  <c r="AD54" i="6"/>
  <c r="AD55" i="6"/>
  <c r="AD56" i="6"/>
  <c r="AD57" i="6"/>
  <c r="AD58" i="6"/>
  <c r="AD52" i="6"/>
  <c r="AD48" i="6"/>
  <c r="N87" i="5"/>
  <c r="L58" i="6" s="1"/>
  <c r="N86" i="5"/>
  <c r="L57" i="6" s="1"/>
  <c r="N85" i="5"/>
  <c r="L56" i="6" s="1"/>
  <c r="N84" i="5"/>
  <c r="L55" i="6" s="1"/>
  <c r="N83" i="5"/>
  <c r="L54" i="6" s="1"/>
  <c r="N82" i="5"/>
  <c r="L53" i="6" s="1"/>
  <c r="N80" i="5"/>
  <c r="L52" i="6" s="1"/>
  <c r="N78" i="5"/>
  <c r="L48" i="6" s="1"/>
  <c r="C25" i="2"/>
  <c r="AM122" i="5" s="1"/>
  <c r="AM115" i="5" s="1"/>
  <c r="C24" i="2"/>
  <c r="G13" i="2" s="1"/>
  <c r="C23" i="2"/>
  <c r="C22" i="2"/>
  <c r="AP23" i="7" s="1"/>
  <c r="C21" i="2"/>
  <c r="C20" i="2"/>
  <c r="C19" i="2"/>
  <c r="C18" i="2"/>
  <c r="C17" i="2"/>
  <c r="C16" i="2"/>
  <c r="C15" i="2"/>
  <c r="AO113" i="5" l="1"/>
  <c r="AM119" i="5"/>
  <c r="AM118" i="5"/>
  <c r="AM117" i="5"/>
  <c r="AM116" i="5"/>
  <c r="AL49" i="5"/>
  <c r="AL36" i="5"/>
  <c r="AD16" i="7"/>
  <c r="AM16" i="7" s="1"/>
  <c r="AP118" i="6"/>
  <c r="G6" i="2"/>
  <c r="J180" i="6"/>
  <c r="AE16" i="6"/>
  <c r="AM16" i="6" s="1"/>
  <c r="L180" i="6" s="1"/>
  <c r="AO69" i="6" l="1"/>
  <c r="AO68" i="6"/>
  <c r="AM69" i="6"/>
  <c r="AM66" i="6" l="1"/>
  <c r="L181" i="6" s="1"/>
  <c r="AO130" i="6"/>
  <c r="L182" i="6"/>
  <c r="AM182" i="6" l="1"/>
  <c r="J77" i="6"/>
  <c r="AL164" i="5" l="1"/>
  <c r="R35" i="6"/>
  <c r="O35" i="6"/>
  <c r="I117" i="6" l="1"/>
  <c r="AM125" i="6" s="1"/>
  <c r="AM185" i="6"/>
  <c r="AL120" i="5"/>
  <c r="AO97" i="5"/>
  <c r="AN97" i="5"/>
  <c r="AE154" i="5"/>
  <c r="AE153" i="5"/>
  <c r="D153" i="5"/>
  <c r="AG175" i="6"/>
  <c r="L168" i="5" l="1"/>
  <c r="AL168" i="5" s="1"/>
  <c r="AL161" i="5"/>
  <c r="AN59" i="7"/>
  <c r="AM57" i="7"/>
  <c r="AM129" i="7"/>
  <c r="Z139" i="7" l="1"/>
  <c r="AM136" i="7"/>
  <c r="AA20" i="6"/>
  <c r="B145" i="7"/>
  <c r="B121" i="7"/>
  <c r="B66" i="7"/>
  <c r="B151" i="5"/>
  <c r="B109" i="5"/>
  <c r="B57" i="5"/>
  <c r="B173" i="6"/>
  <c r="B155" i="6"/>
  <c r="B109" i="6"/>
  <c r="B61" i="6"/>
  <c r="D15" i="2" l="1"/>
  <c r="AA28" i="5" s="1"/>
  <c r="F37" i="5"/>
  <c r="AR24" i="5"/>
  <c r="D133" i="5"/>
  <c r="AV24" i="6"/>
  <c r="D129" i="7"/>
  <c r="AT47" i="6"/>
  <c r="AA9" i="6"/>
  <c r="AM146" i="6"/>
  <c r="AN50" i="6"/>
  <c r="AM41" i="6"/>
  <c r="AM40" i="6"/>
  <c r="B6" i="8" l="1"/>
  <c r="B34" i="8" s="1"/>
  <c r="B35" i="8" s="1"/>
  <c r="AL72" i="5" l="1"/>
  <c r="AL71" i="5"/>
  <c r="E40" i="6"/>
  <c r="J29" i="5"/>
  <c r="AL25" i="5" s="1"/>
  <c r="W29" i="5" s="1"/>
  <c r="AL66" i="5"/>
  <c r="G33" i="6"/>
  <c r="AM31" i="6"/>
  <c r="P31" i="5"/>
  <c r="L31" i="5"/>
  <c r="W28" i="5" l="1"/>
  <c r="W25" i="5"/>
  <c r="AE123" i="7"/>
  <c r="AE122" i="7"/>
  <c r="E122" i="7"/>
  <c r="AE68" i="7"/>
  <c r="AE67" i="7"/>
  <c r="E67" i="7"/>
  <c r="R85" i="7"/>
  <c r="R83" i="7"/>
  <c r="AM83" i="7" s="1"/>
  <c r="R81" i="7"/>
  <c r="AM81" i="7" s="1"/>
  <c r="D83" i="7"/>
  <c r="D81" i="7"/>
  <c r="D77" i="7"/>
  <c r="D75" i="7"/>
  <c r="D73" i="7"/>
  <c r="B79" i="7"/>
  <c r="P87" i="7"/>
  <c r="H87" i="7"/>
  <c r="B87" i="7"/>
  <c r="AB71" i="7"/>
  <c r="R71" i="7"/>
  <c r="J71" i="7"/>
  <c r="P79" i="7"/>
  <c r="B71" i="7"/>
  <c r="AN83" i="7"/>
  <c r="AN81" i="7"/>
  <c r="R97" i="7"/>
  <c r="R95" i="7"/>
  <c r="AN57" i="7"/>
  <c r="AN55" i="7"/>
  <c r="AM55" i="7"/>
  <c r="AN33" i="7"/>
  <c r="AM33" i="7"/>
  <c r="AN31" i="7"/>
  <c r="AM31" i="7"/>
  <c r="AN29" i="7"/>
  <c r="AM29" i="7"/>
  <c r="AN27" i="7"/>
  <c r="AM27" i="7"/>
  <c r="BL1" i="6"/>
  <c r="AG156" i="6" l="1"/>
  <c r="AG110" i="6"/>
  <c r="AN35" i="6"/>
  <c r="AM35" i="6"/>
  <c r="AN31" i="6"/>
  <c r="AN105" i="7"/>
  <c r="AN93" i="7"/>
  <c r="R93" i="7"/>
  <c r="AM93" i="7" s="1"/>
  <c r="AN91" i="7"/>
  <c r="R91" i="7"/>
  <c r="AM91" i="7" s="1"/>
  <c r="J91" i="7"/>
  <c r="R89" i="7"/>
  <c r="J89" i="7"/>
  <c r="D91" i="7"/>
  <c r="AD75" i="7"/>
  <c r="T75" i="7"/>
  <c r="L75" i="7"/>
  <c r="D89" i="7"/>
  <c r="AD73" i="7"/>
  <c r="T73" i="7"/>
  <c r="L73" i="7"/>
  <c r="AM62" i="7"/>
  <c r="AN53" i="7"/>
  <c r="AM53" i="7"/>
  <c r="AN51" i="7"/>
  <c r="AM51" i="7"/>
  <c r="AN49" i="7"/>
  <c r="AM49" i="7"/>
  <c r="AM47" i="7"/>
  <c r="AN45" i="7"/>
  <c r="AM45" i="7"/>
  <c r="AN43" i="7"/>
  <c r="AM43" i="7"/>
  <c r="AN41" i="7"/>
  <c r="AM41" i="7"/>
  <c r="AN39" i="7"/>
  <c r="AM39" i="7"/>
  <c r="AN37" i="7"/>
  <c r="AM37" i="7"/>
  <c r="AN35" i="7"/>
  <c r="AM35" i="7"/>
  <c r="BE1" i="7"/>
  <c r="AH120" i="6" l="1"/>
  <c r="AH119" i="6"/>
  <c r="AH118" i="6"/>
  <c r="AH117" i="6"/>
  <c r="AH116" i="6"/>
  <c r="AH115" i="6"/>
  <c r="AG62" i="6"/>
  <c r="X120" i="6"/>
  <c r="X119" i="6"/>
  <c r="X118" i="6"/>
  <c r="X117" i="6"/>
  <c r="X116" i="6"/>
  <c r="X115" i="6"/>
  <c r="S120" i="6"/>
  <c r="S119" i="6"/>
  <c r="S118" i="6"/>
  <c r="S117" i="6"/>
  <c r="S116" i="6"/>
  <c r="S115" i="6"/>
  <c r="N120" i="6"/>
  <c r="AN128" i="6" s="1"/>
  <c r="N119" i="6"/>
  <c r="AN127" i="6" s="1"/>
  <c r="N118" i="6"/>
  <c r="AN126" i="6" s="1"/>
  <c r="N117" i="6"/>
  <c r="AN125" i="6" s="1"/>
  <c r="N116" i="6"/>
  <c r="AN124" i="6" s="1"/>
  <c r="N115" i="6"/>
  <c r="AN123" i="6" s="1"/>
  <c r="M93" i="6"/>
  <c r="M94" i="6"/>
  <c r="M95" i="6"/>
  <c r="M96" i="6"/>
  <c r="M97" i="6"/>
  <c r="M98" i="6"/>
  <c r="M99" i="6"/>
  <c r="M100" i="6"/>
  <c r="M101" i="6"/>
  <c r="G93" i="6"/>
  <c r="G94" i="6"/>
  <c r="G95" i="6"/>
  <c r="G96" i="6"/>
  <c r="G97" i="6"/>
  <c r="G98" i="6"/>
  <c r="G99" i="6"/>
  <c r="G100" i="6"/>
  <c r="G101" i="6"/>
  <c r="B93" i="6"/>
  <c r="B94" i="6"/>
  <c r="B95" i="6"/>
  <c r="B96" i="6"/>
  <c r="B97" i="6"/>
  <c r="B98" i="6"/>
  <c r="B99" i="6"/>
  <c r="B100" i="6"/>
  <c r="B101" i="6"/>
  <c r="M92" i="6"/>
  <c r="G92" i="6"/>
  <c r="B92" i="6"/>
  <c r="M83" i="6"/>
  <c r="M84" i="6"/>
  <c r="M85" i="6"/>
  <c r="M86" i="6"/>
  <c r="M87" i="6"/>
  <c r="M88" i="6"/>
  <c r="M89" i="6"/>
  <c r="M90" i="6"/>
  <c r="M91" i="6"/>
  <c r="M82" i="6"/>
  <c r="G91" i="6"/>
  <c r="G90" i="6"/>
  <c r="G89" i="6"/>
  <c r="G88" i="6"/>
  <c r="G87" i="6"/>
  <c r="G86" i="6"/>
  <c r="G85" i="6"/>
  <c r="G84" i="6"/>
  <c r="G83" i="6"/>
  <c r="G82" i="6"/>
  <c r="B91" i="6"/>
  <c r="B90" i="6"/>
  <c r="B89" i="6"/>
  <c r="B88" i="6"/>
  <c r="B87" i="6"/>
  <c r="B86" i="6"/>
  <c r="B85" i="6"/>
  <c r="B84" i="6"/>
  <c r="B83" i="6"/>
  <c r="B82" i="6"/>
  <c r="Q58" i="6"/>
  <c r="M58" i="6"/>
  <c r="I58" i="6"/>
  <c r="E58" i="6"/>
  <c r="Q57" i="6"/>
  <c r="M57" i="6"/>
  <c r="I57" i="6"/>
  <c r="E57" i="6"/>
  <c r="Q56" i="6"/>
  <c r="M56" i="6"/>
  <c r="I56" i="6"/>
  <c r="E56" i="6"/>
  <c r="Q55" i="6"/>
  <c r="M55" i="6"/>
  <c r="I55" i="6"/>
  <c r="E55" i="6"/>
  <c r="Q54" i="6"/>
  <c r="M54" i="6"/>
  <c r="I54" i="6"/>
  <c r="E54" i="6"/>
  <c r="Q53" i="6"/>
  <c r="M53" i="6"/>
  <c r="I53" i="6"/>
  <c r="E53" i="6"/>
  <c r="Q52" i="6"/>
  <c r="M52" i="6"/>
  <c r="I52" i="6"/>
  <c r="E52" i="6"/>
  <c r="Q48" i="6"/>
  <c r="M48" i="6"/>
  <c r="I48" i="6"/>
  <c r="E48" i="6"/>
  <c r="D58" i="6"/>
  <c r="D57" i="6"/>
  <c r="D56" i="6"/>
  <c r="D55" i="6"/>
  <c r="D54" i="6"/>
  <c r="D53" i="6"/>
  <c r="D52" i="6"/>
  <c r="H35" i="6"/>
  <c r="E35" i="6"/>
  <c r="AL64" i="5"/>
  <c r="AM64" i="5"/>
  <c r="Q47" i="6"/>
  <c r="M47" i="6"/>
  <c r="I47" i="6"/>
  <c r="E47" i="6"/>
  <c r="E39" i="6"/>
  <c r="AN78" i="5"/>
  <c r="AM80" i="5"/>
  <c r="AM82" i="5"/>
  <c r="J31" i="6"/>
  <c r="G31" i="6"/>
  <c r="G29" i="6"/>
  <c r="G26" i="6"/>
  <c r="G28" i="6"/>
  <c r="G25" i="6"/>
  <c r="G27" i="6"/>
  <c r="G24" i="6"/>
  <c r="N39" i="6" l="1"/>
  <c r="AN146" i="6" l="1"/>
  <c r="AO101" i="6"/>
  <c r="AO100" i="6"/>
  <c r="AO99" i="6"/>
  <c r="AO98" i="6"/>
  <c r="AO97" i="6"/>
  <c r="AO96" i="6"/>
  <c r="AO95" i="6"/>
  <c r="AO94" i="6"/>
  <c r="AO93" i="6"/>
  <c r="AO92" i="6"/>
  <c r="AO91" i="6"/>
  <c r="AO90" i="6"/>
  <c r="AO89" i="6"/>
  <c r="AO88" i="6"/>
  <c r="AO87" i="6"/>
  <c r="AO86" i="6"/>
  <c r="AO85" i="6"/>
  <c r="AO84" i="6"/>
  <c r="AO83" i="6"/>
  <c r="AO82" i="6"/>
  <c r="AN82" i="6"/>
  <c r="AM82" i="6"/>
  <c r="AM73" i="6"/>
  <c r="AO73" i="6" s="1"/>
  <c r="I73" i="6"/>
  <c r="AM72" i="6"/>
  <c r="I72" i="6"/>
  <c r="O69" i="6"/>
  <c r="E69" i="6"/>
  <c r="O68" i="6"/>
  <c r="E68" i="6"/>
  <c r="O67" i="6"/>
  <c r="E67" i="6"/>
  <c r="AM58" i="6"/>
  <c r="AM57" i="6"/>
  <c r="AM56" i="6"/>
  <c r="AM55" i="6"/>
  <c r="AM54" i="6"/>
  <c r="AM53" i="6"/>
  <c r="AM52" i="6"/>
  <c r="AM50" i="6"/>
  <c r="H50" i="6"/>
  <c r="E50" i="6"/>
  <c r="AM48" i="6"/>
  <c r="AM47" i="6"/>
  <c r="AM44" i="6"/>
  <c r="H44" i="6"/>
  <c r="E44" i="6"/>
  <c r="N42" i="6"/>
  <c r="E42" i="6"/>
  <c r="N41" i="6"/>
  <c r="E41" i="6"/>
  <c r="AF18" i="6"/>
  <c r="E18" i="6"/>
  <c r="E17" i="6"/>
  <c r="D175" i="6" s="1"/>
  <c r="AG176" i="6" l="1"/>
  <c r="AG157" i="6"/>
  <c r="D62" i="6"/>
  <c r="D156" i="6"/>
  <c r="AG111" i="6"/>
  <c r="AO122" i="6"/>
  <c r="AQ122" i="6"/>
  <c r="AP122" i="6"/>
  <c r="AG63" i="6"/>
  <c r="D110" i="6"/>
  <c r="AM62" i="5"/>
  <c r="AM61" i="5"/>
  <c r="AM76" i="5"/>
  <c r="AL61" i="5"/>
  <c r="AM66" i="5"/>
  <c r="L190" i="6" l="1"/>
  <c r="AM190" i="6" s="1"/>
  <c r="L189" i="6"/>
  <c r="AM189" i="6" s="1"/>
  <c r="L188" i="6"/>
  <c r="AM188" i="6" s="1"/>
  <c r="AM181" i="6"/>
  <c r="C125" i="6"/>
  <c r="C117" i="6"/>
  <c r="C126" i="6"/>
  <c r="C118" i="6"/>
  <c r="C128" i="6"/>
  <c r="C120" i="6"/>
  <c r="F54" i="5"/>
  <c r="C127" i="6"/>
  <c r="C119" i="6"/>
  <c r="C115" i="6"/>
  <c r="C123" i="6"/>
  <c r="C116" i="6"/>
  <c r="C124" i="6"/>
  <c r="AN122" i="6"/>
  <c r="AM63" i="5"/>
  <c r="F40" i="5"/>
  <c r="F41" i="5"/>
  <c r="F42" i="5"/>
  <c r="G117" i="5"/>
  <c r="G118" i="5"/>
  <c r="G119" i="5"/>
  <c r="F50" i="5"/>
  <c r="F55" i="5"/>
  <c r="F51" i="5"/>
  <c r="F52" i="5"/>
  <c r="F53" i="5"/>
  <c r="G114" i="5"/>
  <c r="F38" i="5"/>
  <c r="G115" i="5"/>
  <c r="F39" i="5"/>
  <c r="G116" i="5"/>
  <c r="L187" i="6" l="1"/>
  <c r="AM187" i="6" s="1"/>
  <c r="Y66" i="5"/>
  <c r="K33" i="6" s="1"/>
  <c r="AE33" i="6" s="1"/>
  <c r="Y63" i="5"/>
  <c r="K28" i="6" s="1"/>
  <c r="AE28" i="6" s="1"/>
  <c r="Y64" i="5"/>
  <c r="K29" i="6" s="1"/>
  <c r="AE29" i="6" s="1"/>
  <c r="W27" i="5"/>
  <c r="AM96" i="5"/>
  <c r="AM95" i="5"/>
  <c r="AO93" i="5"/>
  <c r="AM91" i="5"/>
  <c r="AM55" i="5"/>
  <c r="AM54" i="5"/>
  <c r="AM53" i="5"/>
  <c r="AM52" i="5"/>
  <c r="AM51" i="5"/>
  <c r="AM50" i="5"/>
  <c r="AM38" i="5"/>
  <c r="AM39" i="5"/>
  <c r="AM40" i="5"/>
  <c r="AM41" i="5"/>
  <c r="AM42" i="5"/>
  <c r="AM37" i="5"/>
  <c r="AM90" i="5"/>
  <c r="AM89" i="5" l="1"/>
  <c r="L160" i="5" s="1"/>
  <c r="AL160" i="5" s="1"/>
  <c r="AO95" i="5"/>
  <c r="I115" i="6"/>
  <c r="AM123" i="6" s="1"/>
  <c r="AL89" i="5"/>
  <c r="AL70" i="5"/>
  <c r="AB44" i="5"/>
  <c r="X44" i="5"/>
  <c r="T44" i="5"/>
  <c r="P44" i="5"/>
  <c r="L44" i="5"/>
  <c r="AB31" i="5"/>
  <c r="X31" i="5"/>
  <c r="T31" i="5"/>
  <c r="AM106" i="5"/>
  <c r="AL106" i="5"/>
  <c r="AL98" i="5"/>
  <c r="AM98" i="5"/>
  <c r="AL99" i="5"/>
  <c r="AM99" i="5"/>
  <c r="AL100" i="5"/>
  <c r="AM100" i="5"/>
  <c r="AL101" i="5"/>
  <c r="AM101" i="5"/>
  <c r="AL102" i="5"/>
  <c r="AM102" i="5"/>
  <c r="AL103" i="5"/>
  <c r="AM103" i="5"/>
  <c r="AL104" i="5"/>
  <c r="AM104" i="5"/>
  <c r="AL105" i="5"/>
  <c r="AM105" i="5"/>
  <c r="AM97" i="5"/>
  <c r="AL97" i="5"/>
  <c r="AM78" i="5"/>
  <c r="AL78" i="5"/>
  <c r="AL76" i="5"/>
  <c r="AL73" i="5"/>
  <c r="AE111" i="5"/>
  <c r="AE110" i="5"/>
  <c r="D110" i="5"/>
  <c r="AE59" i="5"/>
  <c r="AE58" i="5"/>
  <c r="D58" i="5"/>
  <c r="J76" i="6"/>
  <c r="BI1" i="5"/>
  <c r="AO76" i="6" l="1"/>
  <c r="AO77" i="6"/>
  <c r="L184" i="6" s="1"/>
  <c r="AM184" i="6" s="1"/>
  <c r="L162" i="5"/>
  <c r="AL162" i="5" s="1"/>
  <c r="I120" i="6"/>
  <c r="AM128" i="6" s="1"/>
  <c r="I119" i="6"/>
  <c r="AM127" i="6" s="1"/>
  <c r="I118" i="6"/>
  <c r="AM126" i="6" s="1"/>
  <c r="I116" i="6"/>
  <c r="AM124" i="6" s="1"/>
  <c r="AM36" i="5"/>
  <c r="AM113" i="5"/>
  <c r="AM49" i="5"/>
  <c r="AL113" i="5"/>
  <c r="L166" i="5" l="1"/>
  <c r="AL166" i="5" s="1"/>
  <c r="L165" i="5"/>
  <c r="AL165" i="5" s="1"/>
  <c r="L159" i="5"/>
  <c r="AL159" i="5" s="1"/>
  <c r="L158" i="5"/>
  <c r="AL158" i="5" s="1"/>
  <c r="H107" i="5"/>
  <c r="AM108" i="5" s="1"/>
  <c r="L163" i="5" s="1"/>
  <c r="AM107" i="5" l="1"/>
  <c r="AL163" i="5" s="1"/>
  <c r="AN113" i="5"/>
  <c r="L167" i="5" s="1"/>
  <c r="AL167" i="5" l="1"/>
  <c r="AM122" i="6"/>
  <c r="L186" i="6" l="1"/>
  <c r="AM186" i="6" s="1"/>
  <c r="AL157" i="5"/>
  <c r="L183" i="6" l="1"/>
  <c r="AM183" i="6" s="1"/>
  <c r="AM179"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BDS</author>
  </authors>
  <commentList>
    <comment ref="E18" authorId="0" shapeId="0" xr:uid="{969BA864-3E1D-4214-90E8-1ACAC74C9097}">
      <text>
        <r>
          <rPr>
            <b/>
            <sz val="9"/>
            <color indexed="81"/>
            <rFont val="Tahoma"/>
            <family val="2"/>
          </rPr>
          <t>Note:</t>
        </r>
        <r>
          <rPr>
            <sz val="9"/>
            <color indexed="81"/>
            <rFont val="Tahoma"/>
            <family val="2"/>
          </rPr>
          <t xml:space="preserve">
Enter street address of proposed development</t>
        </r>
      </text>
    </comment>
    <comment ref="AE18" authorId="0" shapeId="0" xr:uid="{14183408-3F89-4624-A0E7-A72548885A23}">
      <text>
        <r>
          <rPr>
            <b/>
            <sz val="9"/>
            <color indexed="81"/>
            <rFont val="Tahoma"/>
            <family val="2"/>
          </rPr>
          <t>Note:</t>
        </r>
        <r>
          <rPr>
            <sz val="9"/>
            <color indexed="81"/>
            <rFont val="Tahoma"/>
            <family val="2"/>
          </rPr>
          <t xml:space="preserve">
Provide a unique BMP ID
Examples:
   Pond 1
   Pond A
   1
   A</t>
        </r>
      </text>
    </comment>
    <comment ref="AA23" authorId="0" shapeId="0" xr:uid="{26453612-1BCB-4486-BD63-245986490C03}">
      <text>
        <r>
          <rPr>
            <b/>
            <sz val="9"/>
            <color indexed="81"/>
            <rFont val="Tahoma"/>
            <family val="2"/>
          </rPr>
          <t>Note:</t>
        </r>
        <r>
          <rPr>
            <sz val="9"/>
            <color indexed="81"/>
            <rFont val="Tahoma"/>
            <family val="2"/>
          </rPr>
          <t xml:space="preserve">
If there is no EIA, enter 0</t>
        </r>
      </text>
    </comment>
    <comment ref="L32" authorId="0" shapeId="0" xr:uid="{D6F0AAC7-C2C3-4965-A0D9-1DC4E640F66A}">
      <text>
        <r>
          <rPr>
            <b/>
            <sz val="9"/>
            <color indexed="81"/>
            <rFont val="Tahoma"/>
            <family val="2"/>
          </rPr>
          <t>Note:</t>
        </r>
        <r>
          <rPr>
            <sz val="9"/>
            <color indexed="81"/>
            <rFont val="Tahoma"/>
            <family val="2"/>
          </rPr>
          <t xml:space="preserve">
Enter a unique Basin ID for each subbasin</t>
        </r>
      </text>
    </comment>
    <comment ref="L45" authorId="0" shapeId="0" xr:uid="{960EA235-FF90-4DDB-A65F-E4FE384AE5D0}">
      <text>
        <r>
          <rPr>
            <b/>
            <sz val="9"/>
            <color indexed="81"/>
            <rFont val="Tahoma"/>
            <family val="2"/>
          </rPr>
          <t>Note:</t>
        </r>
        <r>
          <rPr>
            <sz val="9"/>
            <color indexed="81"/>
            <rFont val="Tahoma"/>
            <family val="2"/>
          </rPr>
          <t xml:space="preserve">
Enter a unique Basin ID for each subbasin</t>
        </r>
      </text>
    </comment>
    <comment ref="C80" authorId="0" shapeId="0" xr:uid="{7606F0DD-2BCC-467D-9CD8-3F39D8086A9C}">
      <text>
        <r>
          <rPr>
            <b/>
            <sz val="9"/>
            <color indexed="81"/>
            <rFont val="Tahoma"/>
            <family val="2"/>
          </rPr>
          <t>Note:</t>
        </r>
        <r>
          <rPr>
            <sz val="9"/>
            <color indexed="81"/>
            <rFont val="Tahoma"/>
            <family val="2"/>
          </rPr>
          <t xml:space="preserve">
Select control structure type:  Orifice or Weir</t>
        </r>
      </text>
    </comment>
    <comment ref="O93" authorId="0" shapeId="0" xr:uid="{8A94A3A5-89DD-491A-8357-9DDE2417F559}">
      <text>
        <r>
          <rPr>
            <b/>
            <sz val="9"/>
            <color indexed="81"/>
            <rFont val="Tahoma"/>
            <family val="2"/>
          </rPr>
          <t>Note:</t>
        </r>
        <r>
          <rPr>
            <sz val="9"/>
            <color indexed="81"/>
            <rFont val="Tahoma"/>
            <family val="2"/>
          </rPr>
          <t xml:space="preserve">
Enter number in decimal format.  Example: 00.000000</t>
        </r>
      </text>
    </comment>
    <comment ref="W93" authorId="0" shapeId="0" xr:uid="{153AAA67-EC87-424B-9EEA-B6F6CCF4532E}">
      <text>
        <r>
          <rPr>
            <b/>
            <sz val="9"/>
            <color indexed="81"/>
            <rFont val="Tahoma"/>
            <family val="2"/>
          </rPr>
          <t>Note:</t>
        </r>
        <r>
          <rPr>
            <sz val="9"/>
            <color indexed="81"/>
            <rFont val="Tahoma"/>
            <family val="2"/>
          </rPr>
          <t xml:space="preserve">
Enter number in decimal format.  Example: 00.000000</t>
        </r>
      </text>
    </comment>
    <comment ref="C97" authorId="0" shapeId="0" xr:uid="{83CA26DA-EF06-47E0-9A5C-4276ABB509C1}">
      <text>
        <r>
          <rPr>
            <b/>
            <sz val="9"/>
            <color indexed="81"/>
            <rFont val="Tahoma"/>
            <family val="2"/>
          </rPr>
          <t>Note:</t>
        </r>
        <r>
          <rPr>
            <sz val="9"/>
            <color indexed="81"/>
            <rFont val="Tahoma"/>
            <family val="2"/>
          </rPr>
          <t xml:space="preserve">
Include the elevation that represents the WQv</t>
        </r>
      </text>
    </comment>
    <comment ref="AA147" authorId="0" shapeId="0" xr:uid="{E4A5FE27-CE66-4ADE-9756-67821E3303D8}">
      <text>
        <r>
          <rPr>
            <b/>
            <sz val="9"/>
            <color indexed="81"/>
            <rFont val="Tahoma"/>
            <family val="2"/>
          </rPr>
          <t>Note:</t>
        </r>
        <r>
          <rPr>
            <sz val="9"/>
            <color indexed="81"/>
            <rFont val="Tahoma"/>
            <family val="2"/>
          </rPr>
          <t xml:space="preserve">
Before printing the form, check the following:
        1.  If items are highlighted in green, yellow, or orange, the form is not complete.  Provide the required information.
        2.  If comments are shown in the Automated Review Checks, resolve the comments or provide an explination in the comments section.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BDS</author>
  </authors>
  <commentList>
    <comment ref="AE28" authorId="0" shapeId="0" xr:uid="{F76BD018-022F-47CF-A1F2-E251A08B9C25}">
      <text>
        <r>
          <rPr>
            <b/>
            <sz val="9"/>
            <color indexed="81"/>
            <rFont val="Tahoma"/>
            <family val="2"/>
          </rPr>
          <t>Note:</t>
        </r>
        <r>
          <rPr>
            <sz val="9"/>
            <color indexed="81"/>
            <rFont val="Tahoma"/>
            <family val="2"/>
          </rPr>
          <t xml:space="preserve">
Units must be selected on the Design Form</t>
        </r>
      </text>
    </comment>
    <comment ref="V82" authorId="0" shapeId="0" xr:uid="{618ADD65-A033-4CF2-B077-6565CBECBC15}">
      <text>
        <r>
          <rPr>
            <b/>
            <sz val="9"/>
            <color indexed="81"/>
            <rFont val="Tahoma"/>
            <family val="2"/>
          </rPr>
          <t>Note:</t>
        </r>
        <r>
          <rPr>
            <sz val="9"/>
            <color indexed="81"/>
            <rFont val="Tahoma"/>
            <family val="2"/>
          </rPr>
          <t xml:space="preserve">
Include the elevation that represents the WQv</t>
        </r>
      </text>
    </comment>
    <comment ref="Z170" authorId="0" shapeId="0" xr:uid="{0A014125-6DB0-4AE3-BF95-6B4EF48ECF82}">
      <text>
        <r>
          <rPr>
            <b/>
            <sz val="9"/>
            <color indexed="81"/>
            <rFont val="Tahoma"/>
            <family val="2"/>
          </rPr>
          <t>Note:</t>
        </r>
        <r>
          <rPr>
            <sz val="9"/>
            <color indexed="81"/>
            <rFont val="Tahoma"/>
            <family val="2"/>
          </rPr>
          <t xml:space="preserve">
Before printing the form, check the following:
        1.  If items are highlighted in green, yellow, or orange, the form is not complete.  Provide the required information.
        2.  If comments are shown in the Automated Review Checks, resolve the comments or provide an explination in the comments section.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BDS</author>
  </authors>
  <commentList>
    <comment ref="E17" authorId="0" shapeId="0" xr:uid="{6BE7606C-775B-44B5-99BE-2CDC2C787DEC}">
      <text>
        <r>
          <rPr>
            <b/>
            <sz val="9"/>
            <color indexed="81"/>
            <rFont val="Tahoma"/>
            <family val="2"/>
          </rPr>
          <t>Note:</t>
        </r>
        <r>
          <rPr>
            <sz val="9"/>
            <color indexed="81"/>
            <rFont val="Tahoma"/>
            <family val="2"/>
          </rPr>
          <t xml:space="preserve">
Enter the name of the development</t>
        </r>
      </text>
    </comment>
    <comment ref="AE19" authorId="0" shapeId="0" xr:uid="{FECB8E16-9DEE-4EB1-82C4-84E58BA75826}">
      <text>
        <r>
          <rPr>
            <b/>
            <sz val="9"/>
            <color indexed="81"/>
            <rFont val="Tahoma"/>
            <family val="2"/>
          </rPr>
          <t>Note:</t>
        </r>
        <r>
          <rPr>
            <sz val="9"/>
            <color indexed="81"/>
            <rFont val="Tahoma"/>
            <family val="2"/>
          </rPr>
          <t xml:space="preserve">
Enter number in decimal format.
Example:  00.000000</t>
        </r>
      </text>
    </comment>
    <comment ref="AE20" authorId="0" shapeId="0" xr:uid="{60BF3A43-398E-49A0-A5C6-E601EC8FECC9}">
      <text>
        <r>
          <rPr>
            <b/>
            <sz val="9"/>
            <color indexed="81"/>
            <rFont val="Tahoma"/>
            <family val="2"/>
          </rPr>
          <t>Note:</t>
        </r>
        <r>
          <rPr>
            <sz val="9"/>
            <color indexed="81"/>
            <rFont val="Tahoma"/>
            <family val="2"/>
          </rPr>
          <t xml:space="preserve">
Enter number in decimal format.
Example:  00.000000</t>
        </r>
      </text>
    </comment>
    <comment ref="Z136" authorId="0" shapeId="0" xr:uid="{A100DF32-DB62-401A-AE1E-9FFE7D5C841E}">
      <text>
        <r>
          <rPr>
            <b/>
            <sz val="9"/>
            <color indexed="81"/>
            <rFont val="Tahoma"/>
            <family val="2"/>
          </rPr>
          <t>Note:</t>
        </r>
        <r>
          <rPr>
            <sz val="9"/>
            <color indexed="81"/>
            <rFont val="Tahoma"/>
            <family val="2"/>
          </rPr>
          <t xml:space="preserve">
Use the drop down list to select your professional registration type.</t>
        </r>
      </text>
    </comment>
    <comment ref="Z142" authorId="0" shapeId="0" xr:uid="{C08FD388-9B4B-456F-9A54-7C5EC2FDEDE9}">
      <text>
        <r>
          <rPr>
            <b/>
            <sz val="9"/>
            <color indexed="81"/>
            <rFont val="Tahoma"/>
            <family val="2"/>
          </rPr>
          <t>Note:</t>
        </r>
        <r>
          <rPr>
            <sz val="9"/>
            <color indexed="81"/>
            <rFont val="Tahoma"/>
            <family val="2"/>
          </rPr>
          <t xml:space="preserve">
Before printing the form, check the following:
        1.  If items are highlighted in green, yellow, or orange, the form is not complete.  Provide the required information.</t>
        </r>
      </text>
    </comment>
  </commentList>
</comments>
</file>

<file path=xl/sharedStrings.xml><?xml version="1.0" encoding="utf-8"?>
<sst xmlns="http://schemas.openxmlformats.org/spreadsheetml/2006/main" count="1172" uniqueCount="437">
  <si>
    <t>Material</t>
  </si>
  <si>
    <t>Shape</t>
  </si>
  <si>
    <t>Type</t>
  </si>
  <si>
    <t>Design Response</t>
  </si>
  <si>
    <t>Lookup Table</t>
  </si>
  <si>
    <t>Hoover</t>
  </si>
  <si>
    <t>Jefferson</t>
  </si>
  <si>
    <t>Mobile</t>
  </si>
  <si>
    <t>Montgomery</t>
  </si>
  <si>
    <t>Prattville</t>
  </si>
  <si>
    <t>Concrete</t>
  </si>
  <si>
    <t>Select</t>
  </si>
  <si>
    <t xml:space="preserve">Select: </t>
  </si>
  <si>
    <t>Pre Total not completed</t>
  </si>
  <si>
    <t>(WQ)</t>
  </si>
  <si>
    <t>Earthen</t>
  </si>
  <si>
    <t>Round</t>
  </si>
  <si>
    <t xml:space="preserve">Orifice: </t>
  </si>
  <si>
    <t>Post Total not completed</t>
  </si>
  <si>
    <t>(2-yr)</t>
  </si>
  <si>
    <t>Geotextile</t>
  </si>
  <si>
    <t>Rectangle</t>
  </si>
  <si>
    <t xml:space="preserve">Weir: </t>
  </si>
  <si>
    <t>Emergency Spillway Section not completed</t>
  </si>
  <si>
    <t>(5-yr)</t>
  </si>
  <si>
    <t>HDPE</t>
  </si>
  <si>
    <t>Square</t>
  </si>
  <si>
    <t>None:</t>
  </si>
  <si>
    <t>Total Post Q &gt; Pre Q</t>
  </si>
  <si>
    <t>(10-yr)</t>
  </si>
  <si>
    <t>HDPP</t>
  </si>
  <si>
    <t>Trapezoid</t>
  </si>
  <si>
    <t>(25-yr)</t>
  </si>
  <si>
    <t>Metal</t>
  </si>
  <si>
    <t>V-notch</t>
  </si>
  <si>
    <t>Max Stage for 2, 5, 10, and/or 25-year storm  &gt; Emergency Spillway Crest Elevation</t>
  </si>
  <si>
    <t>(100-yr)</t>
  </si>
  <si>
    <t>Other</t>
  </si>
  <si>
    <t>Latitude and/or Longitude not provided</t>
  </si>
  <si>
    <t>Effective Date:</t>
  </si>
  <si>
    <t>1 February 2020</t>
  </si>
  <si>
    <t>1 October 2020</t>
  </si>
  <si>
    <t>1 October 2015</t>
  </si>
  <si>
    <t>1 July 2018</t>
  </si>
  <si>
    <t>PVC</t>
  </si>
  <si>
    <r>
      <t>WQ</t>
    </r>
    <r>
      <rPr>
        <vertAlign val="subscript"/>
        <sz val="11"/>
        <color theme="1"/>
        <rFont val="Calibri"/>
        <family val="2"/>
        <scheme val="minor"/>
      </rPr>
      <t>v</t>
    </r>
    <r>
      <rPr>
        <sz val="11"/>
        <color theme="1"/>
        <rFont val="Calibri"/>
        <family val="2"/>
        <scheme val="minor"/>
      </rPr>
      <t xml:space="preserve"> Required &gt; WQ</t>
    </r>
    <r>
      <rPr>
        <vertAlign val="subscript"/>
        <sz val="11"/>
        <color theme="1"/>
        <rFont val="Calibri"/>
        <family val="2"/>
        <scheme val="minor"/>
      </rPr>
      <t>v</t>
    </r>
    <r>
      <rPr>
        <sz val="11"/>
        <color theme="1"/>
        <rFont val="Calibri"/>
        <family val="2"/>
        <scheme val="minor"/>
      </rPr>
      <t xml:space="preserve"> Provided</t>
    </r>
  </si>
  <si>
    <t>Type:</t>
  </si>
  <si>
    <t>City</t>
  </si>
  <si>
    <t>County</t>
  </si>
  <si>
    <t>Riprap</t>
  </si>
  <si>
    <t>As-Built does not match Design</t>
  </si>
  <si>
    <t>Maintenance Agreement:</t>
  </si>
  <si>
    <t xml:space="preserve"> Covenant</t>
  </si>
  <si>
    <t xml:space="preserve"> O&amp;M Agreement</t>
  </si>
  <si>
    <t>Freeboard  &lt;  1.0 ft</t>
  </si>
  <si>
    <t>Permit Type:</t>
  </si>
  <si>
    <t>Engineering or Building No.</t>
  </si>
  <si>
    <r>
      <t>Total Post Q is &lt; -0.50 ft</t>
    </r>
    <r>
      <rPr>
        <vertAlign val="superscript"/>
        <sz val="10.8"/>
        <color theme="1"/>
        <rFont val="Calibri"/>
        <family val="2"/>
      </rPr>
      <t>3</t>
    </r>
    <r>
      <rPr>
        <sz val="11"/>
        <color theme="1"/>
        <rFont val="Calibri"/>
        <family val="2"/>
        <scheme val="minor"/>
      </rPr>
      <t>/s of Pre Q for the 2, 5, 10, or 25-year storm event(s)</t>
    </r>
  </si>
  <si>
    <t>Max Velocity:</t>
  </si>
  <si>
    <t>Revision Date:</t>
  </si>
  <si>
    <t xml:space="preserve">Select City: </t>
  </si>
  <si>
    <t>Registration</t>
  </si>
  <si>
    <t>Acronym</t>
  </si>
  <si>
    <t>Certified Erosion, Sediment and Stormwater Inspector</t>
  </si>
  <si>
    <t xml:space="preserve">CESSWI No.: </t>
  </si>
  <si>
    <t>Entity Type:</t>
  </si>
  <si>
    <t>Certified Professional in Erosion and Sediment Control</t>
  </si>
  <si>
    <t xml:space="preserve">CPESC No.: </t>
  </si>
  <si>
    <t>Certified Professional in Municipal Stormwater Management</t>
  </si>
  <si>
    <t xml:space="preserve">CPMSM No.: </t>
  </si>
  <si>
    <t>Certified Professional in Stormwater Quality</t>
  </si>
  <si>
    <t xml:space="preserve">CPSWQ No.: </t>
  </si>
  <si>
    <t>Professional Engineer</t>
  </si>
  <si>
    <t xml:space="preserve">PE No.: </t>
  </si>
  <si>
    <t>Qualified Credentialed Inspector</t>
  </si>
  <si>
    <t xml:space="preserve">QCI No.: </t>
  </si>
  <si>
    <t>Current Logo</t>
  </si>
  <si>
    <t>General Instructions</t>
  </si>
  <si>
    <t>Complete Design Form with the required design information.  Once the Design Form is completed, most of the Design section of the As-built Form will be prepopulated.</t>
  </si>
  <si>
    <t>Field Types</t>
  </si>
  <si>
    <t>Enter data as applicable for the proposed design.</t>
  </si>
  <si>
    <t>This is a required field.  Once a number or text is entered, the green highlight will be removed.</t>
  </si>
  <si>
    <t>This is a required field.  Place an "X" in the appropriate box and the green highlight will be removed.  In some cases, the selection is optional.  Once an option is completed, additional fields will be highlighted green and in some fields the green highlight will be removed.</t>
  </si>
  <si>
    <t xml:space="preserve"> Yes</t>
  </si>
  <si>
    <t xml:space="preserve"> No</t>
  </si>
  <si>
    <t>Select either "Yes" or "No" by placing an "X" in the appropriate box.  Once an "X" is entered, the green highlight will be removed.</t>
  </si>
  <si>
    <t>If a field is highlighted yellow after a number is entered, the yellow highlight may indicate an error and/or concern.  Once the error and/or concern is resolved, the yellow highlight will be removed.  All yellow highlighted cells shall be resolved or an explanitation provided prior to completing the form.</t>
  </si>
  <si>
    <t xml:space="preserve">This is a calculated field.  Once the required information is entered, the orange highlight will be removed. </t>
  </si>
  <si>
    <t>Use the drop down list to select an orifice or weir.</t>
  </si>
  <si>
    <t>Use the drop down list to select a shape.</t>
  </si>
  <si>
    <t>Use the drop down list to select a material.</t>
  </si>
  <si>
    <t>The Supplemental Instructions provide additional guidance and design standards.</t>
  </si>
  <si>
    <t>Once the Design, As-built, or Inspection Forms are completed, there should be no green, yellow, or orange highlighted fields.</t>
  </si>
  <si>
    <t>Automated Review Checks:  Once information and data are entered into the form, the form will check the information entered and identify any potential issues or concerns.  Prior to printing the form, all automated comments shall be resolved.</t>
  </si>
  <si>
    <t>Printing the form may require some adjustments to the print settings for the printer being used.</t>
  </si>
  <si>
    <t>Form 2B - Retention Pond
Design Form</t>
  </si>
  <si>
    <t>Review Status</t>
  </si>
  <si>
    <t>Supplemental Instructions</t>
  </si>
  <si>
    <t>Reviewed:</t>
  </si>
  <si>
    <t>Date:</t>
  </si>
  <si>
    <t>Attachments:</t>
  </si>
  <si>
    <t xml:space="preserve"> Design Drawings</t>
  </si>
  <si>
    <t xml:space="preserve"> H&amp;H Calculations</t>
  </si>
  <si>
    <t xml:space="preserve"> Drainage Basin Maps</t>
  </si>
  <si>
    <t>The developer/owner shall retain the services of a professional engineer to:</t>
  </si>
  <si>
    <t>Approval Status:</t>
  </si>
  <si>
    <t xml:space="preserve"> Approved</t>
  </si>
  <si>
    <t xml:space="preserve"> Approved Contingent</t>
  </si>
  <si>
    <t xml:space="preserve"> Denied</t>
  </si>
  <si>
    <t xml:space="preserve"> Incomplete</t>
  </si>
  <si>
    <t>Complete Form 2B – Retention Pond Design Form; and</t>
  </si>
  <si>
    <t xml:space="preserve">Comments: </t>
  </si>
  <si>
    <t>Provide ALL required attachments</t>
  </si>
  <si>
    <t>Development Information</t>
  </si>
  <si>
    <t>General design standards and requirements shall be as follows:</t>
  </si>
  <si>
    <t xml:space="preserve">Name: </t>
  </si>
  <si>
    <t xml:space="preserve">Date: </t>
  </si>
  <si>
    <t>Stormwater management facilities cannot be constructed within the floodway;</t>
  </si>
  <si>
    <t xml:space="preserve">Address: </t>
  </si>
  <si>
    <t xml:space="preserve">BMP ID: </t>
  </si>
  <si>
    <t>Installation of stormwater management facilities shall not adversely impact and/or cause flooding</t>
  </si>
  <si>
    <t xml:space="preserve">Attachments: </t>
  </si>
  <si>
    <t>of properties located upstream and/or downstream of the development;</t>
  </si>
  <si>
    <t>Total Area:</t>
  </si>
  <si>
    <t>acres</t>
  </si>
  <si>
    <t>The calculation methodology shall utilize the National Resource Conservation Resources (NRCS)</t>
  </si>
  <si>
    <t>Proposed Impervious Area (PIA)</t>
  </si>
  <si>
    <t>Existing Impervious Area (EIA):</t>
  </si>
  <si>
    <t>Urban Hydrology for Small Watersheds Technical Release 55 (TR-55) or equivalent as approved</t>
  </si>
  <si>
    <t xml:space="preserve">Buildings / Structures: </t>
  </si>
  <si>
    <t>Additional Impervious Area (AIA) = PIA - EIA</t>
  </si>
  <si>
    <t xml:space="preserve">Driveways / Sidewalks: </t>
  </si>
  <si>
    <t>AIA =</t>
  </si>
  <si>
    <t>All applicable developments shall be responsible for ensuring that post-development hydrology mimics</t>
  </si>
  <si>
    <t xml:space="preserve">Roads: </t>
  </si>
  <si>
    <r>
      <t>Water Quality Volume (WQ</t>
    </r>
    <r>
      <rPr>
        <vertAlign val="subscript"/>
        <sz val="10"/>
        <color theme="1"/>
        <rFont val="Calibri"/>
        <family val="2"/>
      </rPr>
      <t>v</t>
    </r>
    <r>
      <rPr>
        <sz val="10"/>
        <color theme="1"/>
        <rFont val="Calibri"/>
        <family val="2"/>
        <scheme val="minor"/>
      </rPr>
      <t>):</t>
    </r>
  </si>
  <si>
    <t xml:space="preserve">pre-development hydrology for the WQ, 2-year, 5-year, 10-year, and 25-year, 24-hour rainfall depths;  </t>
  </si>
  <si>
    <t xml:space="preserve">Parking: </t>
  </si>
  <si>
    <r>
      <t>WQ</t>
    </r>
    <r>
      <rPr>
        <vertAlign val="subscript"/>
        <sz val="10"/>
        <color theme="1"/>
        <rFont val="Calibri"/>
        <family val="2"/>
      </rPr>
      <t>v</t>
    </r>
    <r>
      <rPr>
        <sz val="10"/>
        <color theme="1"/>
        <rFont val="Calibri"/>
        <family val="2"/>
        <scheme val="minor"/>
      </rPr>
      <t xml:space="preserve"> = </t>
    </r>
  </si>
  <si>
    <t>The storm drainage system (i.e. piped storm sewer, overland flow, etc.) within the development shall</t>
  </si>
  <si>
    <t xml:space="preserve">Other: </t>
  </si>
  <si>
    <t>be designed to convey the discharge resulting from a 100-year, 24-hour storm event in a manner that</t>
  </si>
  <si>
    <t xml:space="preserve">Total PIA: </t>
  </si>
  <si>
    <r>
      <t>ft</t>
    </r>
    <r>
      <rPr>
        <vertAlign val="superscript"/>
        <sz val="8"/>
        <color theme="1"/>
        <rFont val="Calibri"/>
        <family val="2"/>
      </rPr>
      <t>3</t>
    </r>
  </si>
  <si>
    <t>will not adversely impact and/or cause flooding of structures within the development;</t>
  </si>
  <si>
    <t>Pre-Development</t>
  </si>
  <si>
    <t>Filtration system for the WQv Orifice shall allow the volume of stormwater associated with the WQv</t>
  </si>
  <si>
    <t>Basin ID:</t>
  </si>
  <si>
    <t>Pre Total</t>
  </si>
  <si>
    <t>to drain slowly from the retention pond within a 48-hour period;</t>
  </si>
  <si>
    <t>Drainage Area (acre):</t>
  </si>
  <si>
    <t>The principal spillway for a stormwater management facility shall be sized to convey the 25-year,</t>
  </si>
  <si>
    <t>Curve Number:</t>
  </si>
  <si>
    <t>24-hour storm event without allowing any discharge from the emergency spillway;</t>
  </si>
  <si>
    <t>Time of Concentration (min):</t>
  </si>
  <si>
    <t>Each stormwater management facility shall provide for an emergency spillway designed to convey</t>
  </si>
  <si>
    <r>
      <t>Peak Discharge (ft</t>
    </r>
    <r>
      <rPr>
        <vertAlign val="superscript"/>
        <sz val="8"/>
        <color theme="1"/>
        <rFont val="Calibri"/>
        <family val="2"/>
      </rPr>
      <t>3</t>
    </r>
    <r>
      <rPr>
        <sz val="10"/>
        <color theme="1"/>
        <rFont val="Calibri"/>
        <family val="2"/>
        <scheme val="minor"/>
      </rPr>
      <t>/s):</t>
    </r>
  </si>
  <si>
    <t>the discharge resulting from a 100-year, 24-hour storm event.  A minimum freeboard of 1-foot above</t>
  </si>
  <si>
    <t>the maximum stage anticipated in the retention pond shall be provided to prevent overtopping;</t>
  </si>
  <si>
    <t>H&amp;H studies for stormwater management facilities shall include model network, existing drainage</t>
  </si>
  <si>
    <t>areas, proposed drainage areas, time of concentration, curve number, pre-development peak</t>
  </si>
  <si>
    <t>discharges, post-development peak discharges, outlet structure geometry, emergency spillway</t>
  </si>
  <si>
    <t>geometry, pond stage-area-storage summary, pond discharge summary, inflow and outflow</t>
  </si>
  <si>
    <t>hydrographs, and outlet pipe velocities.</t>
  </si>
  <si>
    <t>Post-Development</t>
  </si>
  <si>
    <t>Rainfall depths were obtained from NOAA Atlas 14, Volume 9, Version 2.</t>
  </si>
  <si>
    <t>Post Total</t>
  </si>
  <si>
    <t>Specific requirements for stormwater retention (wet) ponds:</t>
  </si>
  <si>
    <t>Maximum side slope steepness shall be 3 horizontal to 1 vertical (3:1);</t>
  </si>
  <si>
    <t xml:space="preserve">Maximum water surface elevation in reservoir shall be two-feet or greater below the lowest floor elevation </t>
  </si>
  <si>
    <t>of adjacent structure(s);</t>
  </si>
  <si>
    <t>Provide a low flow ditch in the bottom of the retention pond;</t>
  </si>
  <si>
    <t>Sides and banks shall be grassed or paved;</t>
  </si>
  <si>
    <t>Overflow sections, such as emergency spillways, shall be designed to manage the 100-year, 24-hour</t>
  </si>
  <si>
    <t>24-hour storm event; and,</t>
  </si>
  <si>
    <t>Retention ponds located in residential subdivisions shall be enclosed with a minimum four-foot high black,</t>
  </si>
  <si>
    <t>vinyl coated chain link fence.  Gate(s) with locks shall be provided for maintenance access.</t>
  </si>
  <si>
    <t>Page 1 of 3</t>
  </si>
  <si>
    <t>BMP ID:</t>
  </si>
  <si>
    <t>Retention Pond</t>
  </si>
  <si>
    <t xml:space="preserve">Select Units: </t>
  </si>
  <si>
    <t xml:space="preserve"> ac, ac-ft</t>
  </si>
  <si>
    <t xml:space="preserve"> ft, sq-ft, cu-ft</t>
  </si>
  <si>
    <t xml:space="preserve">Normal Pool EL: </t>
  </si>
  <si>
    <t>ft</t>
  </si>
  <si>
    <t xml:space="preserve">Pond Bottom EL: </t>
  </si>
  <si>
    <t xml:space="preserve">WQv Pool EL: </t>
  </si>
  <si>
    <t xml:space="preserve">Pond Surface Area: </t>
  </si>
  <si>
    <t xml:space="preserve">Max. Pool EL: </t>
  </si>
  <si>
    <t xml:space="preserve">Pond Volume: </t>
  </si>
  <si>
    <t xml:space="preserve">Pond Drain: </t>
  </si>
  <si>
    <t xml:space="preserve">Forebay: </t>
  </si>
  <si>
    <t xml:space="preserve">Forebay Volume: </t>
  </si>
  <si>
    <t xml:space="preserve">Drain Valve: </t>
  </si>
  <si>
    <t>Multi-Stage Riser</t>
  </si>
  <si>
    <t xml:space="preserve">Material: </t>
  </si>
  <si>
    <t xml:space="preserve">Shape: </t>
  </si>
  <si>
    <t xml:space="preserve">Detail Attached: </t>
  </si>
  <si>
    <t xml:space="preserve">Diameter: </t>
  </si>
  <si>
    <t xml:space="preserve">Width: </t>
  </si>
  <si>
    <t>Length:</t>
  </si>
  <si>
    <t xml:space="preserve">Bottom EL: </t>
  </si>
  <si>
    <t>Top EL.:</t>
  </si>
  <si>
    <t xml:space="preserve">Trash Rack: </t>
  </si>
  <si>
    <t>Dia./Width/Deg</t>
  </si>
  <si>
    <t>Height</t>
  </si>
  <si>
    <t>Inv. EL</t>
  </si>
  <si>
    <t xml:space="preserve">Outlet Pipe: </t>
  </si>
  <si>
    <t>in</t>
  </si>
  <si>
    <t xml:space="preserve">Anti-seep Collar: </t>
  </si>
  <si>
    <t xml:space="preserve">WQv Orifice: </t>
  </si>
  <si>
    <t xml:space="preserve">Filter: </t>
  </si>
  <si>
    <t xml:space="preserve">Fence: </t>
  </si>
  <si>
    <t xml:space="preserve">Access Road: </t>
  </si>
  <si>
    <t>Emergency Spillway</t>
  </si>
  <si>
    <t>No</t>
  </si>
  <si>
    <t>E. Spillway</t>
  </si>
  <si>
    <t>Width</t>
  </si>
  <si>
    <t xml:space="preserve">Length: </t>
  </si>
  <si>
    <t xml:space="preserve">Crest EL: </t>
  </si>
  <si>
    <t xml:space="preserve">Pond Top EL.: </t>
  </si>
  <si>
    <t>Length</t>
  </si>
  <si>
    <t>Outfall Location</t>
  </si>
  <si>
    <t xml:space="preserve">Latitude: </t>
  </si>
  <si>
    <t xml:space="preserve">Longitude: </t>
  </si>
  <si>
    <t>Crest</t>
  </si>
  <si>
    <t>Top</t>
  </si>
  <si>
    <t>Pond Stage-Area-Storage Summary</t>
  </si>
  <si>
    <t>Lat</t>
  </si>
  <si>
    <t>Lat &amp; Long</t>
  </si>
  <si>
    <t>Elevation</t>
  </si>
  <si>
    <t>Area</t>
  </si>
  <si>
    <t>Cumulative Vol.</t>
  </si>
  <si>
    <t>Long</t>
  </si>
  <si>
    <r>
      <t>ft</t>
    </r>
    <r>
      <rPr>
        <vertAlign val="superscript"/>
        <sz val="10"/>
        <color theme="1"/>
        <rFont val="Calibri"/>
        <family val="2"/>
      </rPr>
      <t>2</t>
    </r>
  </si>
  <si>
    <r>
      <t>WQ</t>
    </r>
    <r>
      <rPr>
        <vertAlign val="subscript"/>
        <sz val="15"/>
        <color theme="1"/>
        <rFont val="Calibri"/>
        <family val="2"/>
      </rPr>
      <t>v</t>
    </r>
    <r>
      <rPr>
        <sz val="10"/>
        <color theme="1"/>
        <rFont val="Calibri"/>
        <family val="2"/>
        <scheme val="minor"/>
      </rPr>
      <t xml:space="preserve"> Required: </t>
    </r>
  </si>
  <si>
    <r>
      <t>WQ</t>
    </r>
    <r>
      <rPr>
        <vertAlign val="subscript"/>
        <sz val="15"/>
        <color theme="1"/>
        <rFont val="Calibri"/>
        <family val="2"/>
      </rPr>
      <t>v</t>
    </r>
    <r>
      <rPr>
        <sz val="10"/>
        <color theme="1"/>
        <rFont val="Calibri"/>
        <family val="2"/>
        <scheme val="minor"/>
      </rPr>
      <t xml:space="preserve"> Provided: </t>
    </r>
  </si>
  <si>
    <t xml:space="preserve">Elevation: </t>
  </si>
  <si>
    <t>WQv</t>
  </si>
  <si>
    <t>Page 2 of 3</t>
  </si>
  <si>
    <t>Name:</t>
  </si>
  <si>
    <t>Max Stage</t>
  </si>
  <si>
    <t>Velocity</t>
  </si>
  <si>
    <t>Total Post</t>
  </si>
  <si>
    <t>Post &lt; 0.5</t>
  </si>
  <si>
    <t>Pond Discharge Summary</t>
  </si>
  <si>
    <r>
      <t>Pre Q
(ft</t>
    </r>
    <r>
      <rPr>
        <vertAlign val="superscript"/>
        <sz val="8"/>
        <color theme="1"/>
        <rFont val="Calibri"/>
        <family val="2"/>
      </rPr>
      <t>3</t>
    </r>
    <r>
      <rPr>
        <sz val="10"/>
        <color theme="1"/>
        <rFont val="Calibri"/>
        <family val="2"/>
        <scheme val="minor"/>
      </rPr>
      <t>/s)</t>
    </r>
  </si>
  <si>
    <r>
      <t>Pond In Q
(ft</t>
    </r>
    <r>
      <rPr>
        <vertAlign val="superscript"/>
        <sz val="8"/>
        <color theme="1"/>
        <rFont val="Calibri"/>
        <family val="2"/>
      </rPr>
      <t>3</t>
    </r>
    <r>
      <rPr>
        <sz val="10"/>
        <color theme="1"/>
        <rFont val="Calibri"/>
        <family val="2"/>
        <scheme val="minor"/>
      </rPr>
      <t>/s)</t>
    </r>
  </si>
  <si>
    <r>
      <t>Pond Out 
Q (ft</t>
    </r>
    <r>
      <rPr>
        <vertAlign val="superscript"/>
        <sz val="8"/>
        <color theme="1"/>
        <rFont val="Calibri"/>
        <family val="2"/>
      </rPr>
      <t>3</t>
    </r>
    <r>
      <rPr>
        <sz val="10"/>
        <color theme="1"/>
        <rFont val="Calibri"/>
        <family val="2"/>
        <scheme val="minor"/>
      </rPr>
      <t>/s)</t>
    </r>
  </si>
  <si>
    <t>Max Elev.
(ft)</t>
  </si>
  <si>
    <t>Velocity
(ft/s)</t>
  </si>
  <si>
    <r>
      <t>Total Post 
Q (ft</t>
    </r>
    <r>
      <rPr>
        <vertAlign val="superscript"/>
        <sz val="8"/>
        <color theme="1"/>
        <rFont val="Calibri"/>
        <family val="2"/>
      </rPr>
      <t>3</t>
    </r>
    <r>
      <rPr>
        <sz val="10"/>
        <color theme="1"/>
        <rFont val="Calibri"/>
        <family val="2"/>
        <scheme val="minor"/>
      </rPr>
      <t>/s)</t>
    </r>
  </si>
  <si>
    <t>Comments:</t>
  </si>
  <si>
    <t>Max Velocity</t>
  </si>
  <si>
    <t>Professional Engineer Certification</t>
  </si>
  <si>
    <t>By affixing my professional seal and signature on this form, I hereby certify that the retention pond:</t>
  </si>
  <si>
    <t>•</t>
  </si>
  <si>
    <t>Provides the required water quality volume (WQv);</t>
  </si>
  <si>
    <t>Will not adversely impact and/or cause flooding of structures within the development and downstream</t>
  </si>
  <si>
    <t>of the development;</t>
  </si>
  <si>
    <t>Drainage areas shown in the hydrology and hydraulic (H&amp;H) calculations drain into the retention pond; and,</t>
  </si>
  <si>
    <t xml:space="preserve">Post-development runoff mimics pre-development hydrology to the maximum extent practicable (MEP). </t>
  </si>
  <si>
    <t xml:space="preserve">Company: </t>
  </si>
  <si>
    <t>Seal:</t>
  </si>
  <si>
    <t xml:space="preserve">Email: </t>
  </si>
  <si>
    <t xml:space="preserve">Phone: </t>
  </si>
  <si>
    <t xml:space="preserve">Signature: </t>
  </si>
  <si>
    <t>Page 3 of 3</t>
  </si>
  <si>
    <t>Automated Review Checks</t>
  </si>
  <si>
    <t>Comments?</t>
  </si>
  <si>
    <t>Form Section</t>
  </si>
  <si>
    <t>Automated Comments</t>
  </si>
  <si>
    <t>Pre-Development:</t>
  </si>
  <si>
    <t>Post-Development:</t>
  </si>
  <si>
    <t>Emergency Spillway:</t>
  </si>
  <si>
    <t>Emergency Spillway Freeboard:</t>
  </si>
  <si>
    <t>Outfall Location:</t>
  </si>
  <si>
    <r>
      <t>WQ</t>
    </r>
    <r>
      <rPr>
        <vertAlign val="subscript"/>
        <sz val="10"/>
        <color theme="1"/>
        <rFont val="Calibri"/>
        <family val="2"/>
        <scheme val="minor"/>
      </rPr>
      <t>v</t>
    </r>
    <r>
      <rPr>
        <sz val="10"/>
        <color theme="1"/>
        <rFont val="Calibri"/>
        <family val="2"/>
        <scheme val="minor"/>
      </rPr>
      <t>:</t>
    </r>
  </si>
  <si>
    <t>Pond Discharge Summary:</t>
  </si>
  <si>
    <t>Max Stage:</t>
  </si>
  <si>
    <t>Velocity:</t>
  </si>
  <si>
    <t>Total Post Q:</t>
  </si>
  <si>
    <t>Form 3B - Retention Pond
As-Built Certification Form</t>
  </si>
  <si>
    <t xml:space="preserve"> As-built Survey</t>
  </si>
  <si>
    <t xml:space="preserve"> As-built H&amp;H Calculations</t>
  </si>
  <si>
    <t xml:space="preserve"> Photos</t>
  </si>
  <si>
    <t>The developer / owner shall retain the services of a professional land surveyor to:</t>
  </si>
  <si>
    <t>a.</t>
  </si>
  <si>
    <t>Perform a field survey of the constructed retention pond; and,</t>
  </si>
  <si>
    <t>b.</t>
  </si>
  <si>
    <t>Develop an as-built drawing.</t>
  </si>
  <si>
    <t>The developer shall retain the services of a professional engineer to:</t>
  </si>
  <si>
    <t>Use the as-built survey data to complete Form 3B – Retention Pond As-built Certification Form;</t>
  </si>
  <si>
    <t>Address:</t>
  </si>
  <si>
    <t>Provide ALL required attachments:</t>
  </si>
  <si>
    <t xml:space="preserve"> As-Built Survey Drawing(s)</t>
  </si>
  <si>
    <t>Design</t>
  </si>
  <si>
    <t>As-Built</t>
  </si>
  <si>
    <t xml:space="preserve"> Photographs</t>
  </si>
  <si>
    <t>As-built survey, at a minimum, shall include the following:</t>
  </si>
  <si>
    <t>Site features to include but not limited to roads, rights-of-way, property lines, driveways, buildings, parking</t>
  </si>
  <si>
    <t>areas, fences, retaining walls, dumpster pads, etc.</t>
  </si>
  <si>
    <t xml:space="preserve">Surface Area: </t>
  </si>
  <si>
    <t>Storm sewers showing pipes, inlets, junction boxes, outlets, outlet protection, and invert elevations</t>
  </si>
  <si>
    <t>c.</t>
  </si>
  <si>
    <t>Location of the retention pond, contours, spot elevations, outlet structure, outlet pipe, emergency spillway,</t>
  </si>
  <si>
    <t>Yes</t>
  </si>
  <si>
    <t>and outlet protection</t>
  </si>
  <si>
    <t>d.</t>
  </si>
  <si>
    <t>Detail of the outlet structure showing elevations and dimensions of multi-stage riser, orifices, weirs,</t>
  </si>
  <si>
    <t xml:space="preserve">Valve: </t>
  </si>
  <si>
    <t>outlet pipe, WQ filter, etc.</t>
  </si>
  <si>
    <t>e.</t>
  </si>
  <si>
    <t>Detail of emergency spillway showing elevations and dimensions</t>
  </si>
  <si>
    <t>Photographs, at a minimum, shall include the following:</t>
  </si>
  <si>
    <t>Material:</t>
  </si>
  <si>
    <t>Shape:</t>
  </si>
  <si>
    <t xml:space="preserve">General overview of the retention pond </t>
  </si>
  <si>
    <t>Diameter:</t>
  </si>
  <si>
    <t>Outlet structure showing multi-stage riser, orifices, weirs, outlet pipe, and WQ filter</t>
  </si>
  <si>
    <t>Width:</t>
  </si>
  <si>
    <t>Outlet pipe discharge location and outlet protection</t>
  </si>
  <si>
    <t xml:space="preserve">Bottom EL.: </t>
  </si>
  <si>
    <t xml:space="preserve">Top EL.: </t>
  </si>
  <si>
    <t>Bottom EL.:</t>
  </si>
  <si>
    <t>Emergency spillway and discharge location</t>
  </si>
  <si>
    <t>Trash Rack:</t>
  </si>
  <si>
    <t>Pipes that discharge into the retention pond</t>
  </si>
  <si>
    <t>f.</t>
  </si>
  <si>
    <t>Location where retention pond discharges into receiving stream, culvert, or channel</t>
  </si>
  <si>
    <t>The issuance of a Certificate of Occupancy; and/or,</t>
  </si>
  <si>
    <t>Filter:</t>
  </si>
  <si>
    <t>Prior to approval of the Final Plat.</t>
  </si>
  <si>
    <t>Page 1 of 4</t>
  </si>
  <si>
    <t>Crest EL.:</t>
  </si>
  <si>
    <t>Pond Top EL.:</t>
  </si>
  <si>
    <t>Latitude:</t>
  </si>
  <si>
    <t>Longitude:</t>
  </si>
  <si>
    <t>Water Quality Volume (WQv)</t>
  </si>
  <si>
    <t>WQv Required:</t>
  </si>
  <si>
    <t>WQv Provided:</t>
  </si>
  <si>
    <t>Elevation:</t>
  </si>
  <si>
    <t>Page 2 of 4</t>
  </si>
  <si>
    <r>
      <t>Pre Q
(ft</t>
    </r>
    <r>
      <rPr>
        <vertAlign val="superscript"/>
        <sz val="9"/>
        <color theme="1"/>
        <rFont val="Calibri"/>
        <family val="2"/>
      </rPr>
      <t>3</t>
    </r>
    <r>
      <rPr>
        <sz val="9"/>
        <color theme="1"/>
        <rFont val="Calibri"/>
        <family val="2"/>
        <scheme val="minor"/>
      </rPr>
      <t>/s)</t>
    </r>
  </si>
  <si>
    <r>
      <t>Pond In Q
(ft</t>
    </r>
    <r>
      <rPr>
        <vertAlign val="superscript"/>
        <sz val="9"/>
        <color theme="1"/>
        <rFont val="Calibri"/>
        <family val="2"/>
      </rPr>
      <t>3</t>
    </r>
    <r>
      <rPr>
        <sz val="9"/>
        <color theme="1"/>
        <rFont val="Calibri"/>
        <family val="2"/>
        <scheme val="minor"/>
      </rPr>
      <t>/s)</t>
    </r>
  </si>
  <si>
    <r>
      <t>Pond Out 
Q (ft</t>
    </r>
    <r>
      <rPr>
        <vertAlign val="superscript"/>
        <sz val="9"/>
        <color theme="1"/>
        <rFont val="Calibri"/>
        <family val="2"/>
      </rPr>
      <t>3</t>
    </r>
    <r>
      <rPr>
        <sz val="9"/>
        <color theme="1"/>
        <rFont val="Calibri"/>
        <family val="2"/>
        <scheme val="minor"/>
      </rPr>
      <t>/s)</t>
    </r>
  </si>
  <si>
    <r>
      <t>Total Post 
Q (ft</t>
    </r>
    <r>
      <rPr>
        <vertAlign val="superscript"/>
        <sz val="9"/>
        <color theme="1"/>
        <rFont val="Calibri"/>
        <family val="2"/>
      </rPr>
      <t>3</t>
    </r>
    <r>
      <rPr>
        <sz val="9"/>
        <color theme="1"/>
        <rFont val="Calibri"/>
        <family val="2"/>
        <scheme val="minor"/>
      </rPr>
      <t>/s)</t>
    </r>
  </si>
  <si>
    <t>Pre Q</t>
  </si>
  <si>
    <t>Pond In Q</t>
  </si>
  <si>
    <t>Owner's Information</t>
  </si>
  <si>
    <t xml:space="preserve">City: </t>
  </si>
  <si>
    <t xml:space="preserve">State: </t>
  </si>
  <si>
    <t xml:space="preserve">Zip Code: </t>
  </si>
  <si>
    <t>Home Owners Association (HOA) Information</t>
  </si>
  <si>
    <t xml:space="preserve"> Not Applicable</t>
  </si>
  <si>
    <t xml:space="preserve">HOA Name: </t>
  </si>
  <si>
    <t>HOA Contact:</t>
  </si>
  <si>
    <t xml:space="preserve">Title: </t>
  </si>
  <si>
    <t>Page 3 of 4</t>
  </si>
  <si>
    <t>By affixing my professional seal and signature on this form, I hereby certify that the retention pond has been constructed in accordance with the approved design.  I further certify that the drainage areas shown in the approved hydrology and hydraulic (H&amp;H) calculations do in fact drain into the retention pond and that the post-development runoff mimics pre-development hydrology to the maximum extent practicable (MEP).</t>
  </si>
  <si>
    <t>Company:</t>
  </si>
  <si>
    <t>Email:</t>
  </si>
  <si>
    <t>Phone:</t>
  </si>
  <si>
    <t>Signature:</t>
  </si>
  <si>
    <t>Page 4 of 4</t>
  </si>
  <si>
    <t>Pre Q:</t>
  </si>
  <si>
    <t>Pond In Q:</t>
  </si>
  <si>
    <r>
      <t xml:space="preserve">Form 4B - Retention Pond
</t>
    </r>
    <r>
      <rPr>
        <b/>
        <sz val="16"/>
        <color theme="1"/>
        <rFont val="Calibri"/>
        <family val="2"/>
        <scheme val="minor"/>
      </rPr>
      <t>Annual Inspection Form</t>
    </r>
  </si>
  <si>
    <t xml:space="preserve"> Maintenance Summary</t>
  </si>
  <si>
    <t>The developer/owner shall retain the services of a registered professional to:</t>
  </si>
  <si>
    <t>Inspect the stormwater retention pond to determine:</t>
  </si>
  <si>
    <t>If the retention pond cotinues to function as it was originally designed; and,</t>
  </si>
  <si>
    <t>Development Information:</t>
  </si>
  <si>
    <t>If any maintenance is required; or,</t>
  </si>
  <si>
    <t>If an inspection is needed by a professional engineer.</t>
  </si>
  <si>
    <t>Complete Form 4B - Retention Pond Annual Inspection Form;</t>
  </si>
  <si>
    <t xml:space="preserve">Contact: </t>
  </si>
  <si>
    <t>Photographs</t>
  </si>
  <si>
    <t>Maintenance Summary</t>
  </si>
  <si>
    <t>Inspection Observations</t>
  </si>
  <si>
    <t>30 September of each year.</t>
  </si>
  <si>
    <t>NA</t>
  </si>
  <si>
    <t>If maintenance is required to ensure that the retention pond functions as it was originally designed, the</t>
  </si>
  <si>
    <t>Pond Drain Pipe:</t>
  </si>
  <si>
    <t>Sediment Forebay</t>
  </si>
  <si>
    <t>developer / owner shall submit an updated Form 4B – Retention Pond Annual Inspection Form when all</t>
  </si>
  <si>
    <t>Clogged or obstructed?</t>
  </si>
  <si>
    <t>Excessive sediment accumulation?</t>
  </si>
  <si>
    <t>maintenance activities have been completed.</t>
  </si>
  <si>
    <t>Damaged?</t>
  </si>
  <si>
    <t>Trash / debris accumulation?</t>
  </si>
  <si>
    <t>Valve damaged?</t>
  </si>
  <si>
    <t>Multi-Stage Riser:</t>
  </si>
  <si>
    <t>Weirs:</t>
  </si>
  <si>
    <t>A registered professional shall include:</t>
  </si>
  <si>
    <t>CESSWI - Certified Erosion, Sediment, and Stormwater Inspector</t>
  </si>
  <si>
    <t>CPESC - Certified Professional in Erosion and Sediment Control</t>
  </si>
  <si>
    <t>WQv Orifice and Filter:</t>
  </si>
  <si>
    <t>CPMSM - Certified Professional in Municipal Stormwater Management</t>
  </si>
  <si>
    <t>CPSWQ - Certified Professional in Stormwater Quality</t>
  </si>
  <si>
    <t>PE - Professional Engineer</t>
  </si>
  <si>
    <t>Staged Orifices:</t>
  </si>
  <si>
    <t>Retention Pond:</t>
  </si>
  <si>
    <t>QCI - Qualified Credentialed Inspector</t>
  </si>
  <si>
    <t>Excessive or poor vegetation?</t>
  </si>
  <si>
    <t>Excessive trash accumulation?</t>
  </si>
  <si>
    <t>Outlet Pipe &amp; Headwall</t>
  </si>
  <si>
    <t>Trees on embankment?</t>
  </si>
  <si>
    <t>Pond has a leak?</t>
  </si>
  <si>
    <t>Suspect illicit discharge present?</t>
  </si>
  <si>
    <t>Follow-up Actions</t>
  </si>
  <si>
    <t xml:space="preserve"> No follow-up actions are required</t>
  </si>
  <si>
    <t xml:space="preserve"> Deficiencies noted and maintenance required</t>
  </si>
  <si>
    <t>Maintenance Needed</t>
  </si>
  <si>
    <t>Pond Drain Pipe</t>
  </si>
  <si>
    <t>WQv Orifice and Filter</t>
  </si>
  <si>
    <t>Staged Orifices</t>
  </si>
  <si>
    <t xml:space="preserve"> Clean</t>
  </si>
  <si>
    <t xml:space="preserve"> Repair Pipe</t>
  </si>
  <si>
    <t xml:space="preserve"> Repair</t>
  </si>
  <si>
    <t xml:space="preserve"> Repair Valve</t>
  </si>
  <si>
    <t xml:space="preserve"> Remove sediment</t>
  </si>
  <si>
    <t xml:space="preserve"> bags</t>
  </si>
  <si>
    <t xml:space="preserve"> tons</t>
  </si>
  <si>
    <t xml:space="preserve"> Remove trash / debris</t>
  </si>
  <si>
    <t xml:space="preserve"> cy</t>
  </si>
  <si>
    <t>Weirs</t>
  </si>
  <si>
    <t xml:space="preserve"> Remove or repair vegetation</t>
  </si>
  <si>
    <t xml:space="preserve"> Remove trash</t>
  </si>
  <si>
    <t xml:space="preserve"> Remove Trees</t>
  </si>
  <si>
    <t xml:space="preserve"> Repair Leak</t>
  </si>
  <si>
    <t>Registered Professional Certification</t>
  </si>
  <si>
    <t>By affixing my signature on this form, I hereby certify that the retention pond:</t>
  </si>
  <si>
    <t>Requires the above described maintenance to function as it was designed.  Upon completion of the required maintenance activities, I shall reinspect the retention pond and provide a supplemental Annual Inspection Form.</t>
  </si>
  <si>
    <t>Requires a more detailed follow-up inspection by a professional engineer.</t>
  </si>
  <si>
    <t>Professional Registration:</t>
  </si>
  <si>
    <t>Registration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</si>
</sst>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409]d\-mmm\-yy;@"/>
    <numFmt numFmtId="165" formatCode="0.000000"/>
    <numFmt numFmtId="166" formatCode="0."/>
    <numFmt numFmtId="167" formatCode="#,##0.000000"/>
    <numFmt numFmtId="168" formatCode="_(* #,##0_);_(* \(#,##0\);_(* &quot;-&quot;??_);_(@_)"/>
    <numFmt numFmtId="169" formatCode="[$-409]d\ mmmm\ yyyy;@"/>
    <numFmt numFmtId="170" formatCode="[$-409]dd\ mmmm\ yyyy;@"/>
    <numFmt numFmtId="171" formatCode="[&lt;=9999999]###\-####;\(###\)\ ###\-####"/>
    <numFmt numFmtId="172" formatCode="00000"/>
    <numFmt numFmtId="173" formatCode="\-0.000000"/>
  </numFmts>
  <fonts count="29">
    <font>
      <sz val="11"/>
      <color theme="1"/>
      <name val="Calibri"/>
      <family val="2"/>
      <scheme val="minor"/>
    </font>
    <font>
      <b/>
      <u/>
      <sz val="12"/>
      <color theme="1"/>
      <name val="Calibri"/>
      <family val="2"/>
      <scheme val="minor"/>
    </font>
    <font>
      <b/>
      <sz val="18"/>
      <color theme="1"/>
      <name val="Calibri"/>
      <family val="2"/>
      <scheme val="minor"/>
    </font>
    <font>
      <sz val="10"/>
      <color theme="1"/>
      <name val="Calibri"/>
      <family val="2"/>
      <scheme val="minor"/>
    </font>
    <font>
      <vertAlign val="subscript"/>
      <sz val="10"/>
      <color theme="1"/>
      <name val="Calibri"/>
      <family val="2"/>
    </font>
    <font>
      <b/>
      <sz val="10"/>
      <color theme="1"/>
      <name val="Calibri"/>
      <family val="2"/>
      <scheme val="minor"/>
    </font>
    <font>
      <vertAlign val="superscript"/>
      <sz val="10"/>
      <color theme="1"/>
      <name val="Calibri"/>
      <family val="2"/>
    </font>
    <font>
      <vertAlign val="superscript"/>
      <sz val="8"/>
      <color theme="1"/>
      <name val="Calibri"/>
      <family val="2"/>
    </font>
    <font>
      <u/>
      <sz val="10"/>
      <color theme="1"/>
      <name val="Calibri"/>
      <family val="2"/>
      <scheme val="minor"/>
    </font>
    <font>
      <b/>
      <sz val="12"/>
      <color theme="1"/>
      <name val="Calibri"/>
      <family val="2"/>
      <scheme val="minor"/>
    </font>
    <font>
      <vertAlign val="subscript"/>
      <sz val="15"/>
      <color theme="1"/>
      <name val="Calibri"/>
      <family val="2"/>
    </font>
    <font>
      <u/>
      <sz val="11"/>
      <color theme="10"/>
      <name val="Calibri"/>
      <family val="2"/>
      <scheme val="minor"/>
    </font>
    <font>
      <b/>
      <u/>
      <sz val="10"/>
      <color theme="1"/>
      <name val="Calibri"/>
      <family val="2"/>
      <scheme val="minor"/>
    </font>
    <font>
      <vertAlign val="subscript"/>
      <sz val="11"/>
      <color theme="1"/>
      <name val="Calibri"/>
      <family val="2"/>
      <scheme val="minor"/>
    </font>
    <font>
      <b/>
      <u/>
      <sz val="16"/>
      <color theme="1"/>
      <name val="Calibri"/>
      <family val="2"/>
      <scheme val="minor"/>
    </font>
    <font>
      <sz val="12"/>
      <color theme="1"/>
      <name val="Calibri"/>
      <family val="2"/>
      <scheme val="minor"/>
    </font>
    <font>
      <u/>
      <sz val="12"/>
      <color theme="1"/>
      <name val="Calibri"/>
      <family val="2"/>
      <scheme val="minor"/>
    </font>
    <font>
      <sz val="11"/>
      <color theme="1"/>
      <name val="Calibri"/>
      <family val="2"/>
    </font>
    <font>
      <sz val="9"/>
      <color theme="1"/>
      <name val="Calibri"/>
      <family val="2"/>
      <scheme val="minor"/>
    </font>
    <font>
      <vertAlign val="superscript"/>
      <sz val="9"/>
      <color theme="1"/>
      <name val="Calibri"/>
      <family val="2"/>
    </font>
    <font>
      <vertAlign val="subscript"/>
      <sz val="10"/>
      <color theme="1"/>
      <name val="Calibri"/>
      <family val="2"/>
      <scheme val="minor"/>
    </font>
    <font>
      <u/>
      <sz val="10"/>
      <color theme="10"/>
      <name val="Calibri"/>
      <family val="2"/>
      <scheme val="minor"/>
    </font>
    <font>
      <b/>
      <sz val="16"/>
      <color theme="1"/>
      <name val="Calibri"/>
      <family val="2"/>
      <scheme val="minor"/>
    </font>
    <font>
      <sz val="14"/>
      <color theme="1"/>
      <name val="Calibri"/>
      <family val="2"/>
      <scheme val="minor"/>
    </font>
    <font>
      <sz val="11"/>
      <color theme="1"/>
      <name val="Calibri"/>
      <family val="2"/>
      <scheme val="minor"/>
    </font>
    <font>
      <vertAlign val="superscript"/>
      <sz val="10.8"/>
      <color theme="1"/>
      <name val="Calibri"/>
      <family val="2"/>
    </font>
    <font>
      <sz val="9"/>
      <color indexed="81"/>
      <name val="Tahoma"/>
      <family val="2"/>
    </font>
    <font>
      <b/>
      <sz val="9"/>
      <color indexed="81"/>
      <name val="Tahoma"/>
      <family val="2"/>
    </font>
    <font>
      <b/>
      <sz val="11"/>
      <color theme="1"/>
      <name val="Calibri"/>
      <family val="2"/>
      <scheme val="minor"/>
    </font>
  </fonts>
  <fills count="8">
    <fill>
      <patternFill patternType="none"/>
    </fill>
    <fill>
      <patternFill patternType="gray125"/>
    </fill>
    <fill>
      <patternFill patternType="solid">
        <fgColor theme="7" tint="0.59996337778862885"/>
        <bgColor indexed="64"/>
      </patternFill>
    </fill>
    <fill>
      <patternFill patternType="solid">
        <fgColor theme="8" tint="0.599963377788628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14996795556505021"/>
        <bgColor indexed="64"/>
      </patternFill>
    </fill>
    <fill>
      <patternFill patternType="solid">
        <fgColor rgb="FFFFFFCC"/>
        <bgColor indexed="64"/>
      </patternFill>
    </fill>
  </fills>
  <borders count="15">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double">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ck">
        <color auto="1"/>
      </left>
      <right/>
      <top/>
      <bottom/>
      <diagonal/>
    </border>
    <border>
      <left/>
      <right style="thick">
        <color auto="1"/>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s>
  <cellStyleXfs count="3">
    <xf numFmtId="0" fontId="0" fillId="0" borderId="0"/>
    <xf numFmtId="0" fontId="11" fillId="0" borderId="0" applyNumberFormat="0" applyFill="0" applyBorder="0" applyAlignment="0" applyProtection="0"/>
    <xf numFmtId="43" fontId="24" fillId="0" borderId="0" applyFont="0" applyFill="0" applyBorder="0" applyAlignment="0" applyProtection="0"/>
  </cellStyleXfs>
  <cellXfs count="246">
    <xf numFmtId="0" fontId="0" fillId="0" borderId="0" xfId="0"/>
    <xf numFmtId="0" fontId="1" fillId="0" borderId="0" xfId="0" applyFont="1" applyAlignment="1">
      <alignment vertical="center"/>
    </xf>
    <xf numFmtId="0" fontId="5" fillId="0" borderId="0" xfId="0" applyFont="1" applyAlignment="1">
      <alignment vertical="center" wrapText="1"/>
    </xf>
    <xf numFmtId="0" fontId="9" fillId="0" borderId="0" xfId="0" applyFont="1" applyAlignment="1">
      <alignment vertical="center"/>
    </xf>
    <xf numFmtId="4" fontId="3" fillId="0" borderId="0" xfId="0" applyNumberFormat="1" applyFont="1" applyAlignment="1" applyProtection="1">
      <alignment vertical="center"/>
      <protection hidden="1"/>
    </xf>
    <xf numFmtId="3" fontId="3" fillId="0" borderId="0" xfId="0" applyNumberFormat="1" applyFont="1" applyAlignment="1" applyProtection="1">
      <alignment vertical="center"/>
      <protection hidden="1"/>
    </xf>
    <xf numFmtId="0" fontId="3" fillId="0" borderId="0" xfId="0" applyFont="1" applyAlignment="1" applyProtection="1">
      <alignment vertical="center"/>
      <protection hidden="1"/>
    </xf>
    <xf numFmtId="0" fontId="3" fillId="4" borderId="0" xfId="0" applyFont="1" applyFill="1" applyAlignment="1">
      <alignment vertical="center"/>
    </xf>
    <xf numFmtId="0" fontId="3" fillId="4" borderId="0" xfId="0" applyFont="1" applyFill="1" applyAlignment="1">
      <alignment horizontal="right" vertical="center"/>
    </xf>
    <xf numFmtId="2" fontId="3" fillId="0" borderId="0" xfId="0" applyNumberFormat="1" applyFont="1" applyAlignment="1" applyProtection="1">
      <alignment horizontal="right" vertical="center"/>
      <protection hidden="1"/>
    </xf>
    <xf numFmtId="2" fontId="3" fillId="0" borderId="0" xfId="0" applyNumberFormat="1" applyFont="1" applyAlignment="1" applyProtection="1">
      <alignment vertical="center"/>
      <protection hidden="1"/>
    </xf>
    <xf numFmtId="0" fontId="3" fillId="3" borderId="0" xfId="0" applyFont="1" applyFill="1" applyAlignment="1">
      <alignment vertical="center"/>
    </xf>
    <xf numFmtId="0" fontId="3" fillId="3" borderId="0" xfId="0" applyFont="1" applyFill="1" applyAlignment="1">
      <alignment horizontal="left" vertical="center"/>
    </xf>
    <xf numFmtId="0" fontId="3" fillId="6" borderId="0" xfId="0" applyFont="1" applyFill="1" applyAlignment="1">
      <alignment vertical="center"/>
    </xf>
    <xf numFmtId="0" fontId="3" fillId="0" borderId="13" xfId="0" applyFont="1" applyBorder="1" applyAlignment="1" applyProtection="1">
      <alignment horizontal="center" vertical="center"/>
      <protection locked="0"/>
    </xf>
    <xf numFmtId="0" fontId="3" fillId="6" borderId="0" xfId="0" applyFont="1" applyFill="1" applyAlignment="1">
      <alignment horizontal="center" vertical="center"/>
    </xf>
    <xf numFmtId="166" fontId="3" fillId="0" borderId="0" xfId="0" applyNumberFormat="1" applyFont="1" applyAlignment="1">
      <alignment horizontal="center" vertical="center"/>
    </xf>
    <xf numFmtId="0" fontId="2" fillId="0" borderId="0" xfId="0" applyFont="1" applyAlignment="1">
      <alignment vertical="center" wrapText="1"/>
    </xf>
    <xf numFmtId="0" fontId="3" fillId="3" borderId="5" xfId="0" applyFont="1" applyFill="1" applyBorder="1" applyAlignment="1">
      <alignment vertical="center"/>
    </xf>
    <xf numFmtId="0" fontId="1" fillId="3" borderId="3" xfId="0" applyFont="1" applyFill="1" applyBorder="1" applyAlignment="1">
      <alignment vertical="center"/>
    </xf>
    <xf numFmtId="0" fontId="3" fillId="3" borderId="3" xfId="0" applyFont="1" applyFill="1" applyBorder="1" applyAlignment="1">
      <alignment vertical="center"/>
    </xf>
    <xf numFmtId="0" fontId="3" fillId="3" borderId="6" xfId="0" applyFont="1" applyFill="1" applyBorder="1" applyAlignment="1">
      <alignment vertical="center"/>
    </xf>
    <xf numFmtId="0" fontId="3" fillId="3" borderId="7" xfId="0" applyFont="1" applyFill="1" applyBorder="1" applyAlignment="1">
      <alignment vertical="center"/>
    </xf>
    <xf numFmtId="0" fontId="3" fillId="3" borderId="0" xfId="0" applyFont="1" applyFill="1" applyAlignment="1">
      <alignment horizontal="right" vertical="center"/>
    </xf>
    <xf numFmtId="0" fontId="3" fillId="3" borderId="8" xfId="0" applyFont="1" applyFill="1" applyBorder="1" applyAlignment="1">
      <alignment vertical="center"/>
    </xf>
    <xf numFmtId="0" fontId="3" fillId="3" borderId="13" xfId="0" applyFont="1" applyFill="1" applyBorder="1" applyAlignment="1">
      <alignment vertical="center"/>
    </xf>
    <xf numFmtId="166"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center" vertical="center"/>
    </xf>
    <xf numFmtId="0" fontId="3" fillId="3" borderId="9" xfId="0" applyFont="1" applyFill="1" applyBorder="1" applyAlignment="1">
      <alignment vertical="center"/>
    </xf>
    <xf numFmtId="0" fontId="3" fillId="3" borderId="10" xfId="0" applyFont="1" applyFill="1" applyBorder="1" applyAlignment="1">
      <alignment vertical="center"/>
    </xf>
    <xf numFmtId="0" fontId="3" fillId="0" borderId="0" xfId="0" applyFont="1" applyAlignment="1">
      <alignment vertical="center"/>
    </xf>
    <xf numFmtId="0" fontId="17" fillId="0" borderId="0" xfId="0" applyFont="1" applyAlignment="1">
      <alignment horizontal="center" vertical="center"/>
    </xf>
    <xf numFmtId="0" fontId="3" fillId="0" borderId="11" xfId="0" applyFont="1" applyBorder="1" applyAlignment="1">
      <alignment vertical="center"/>
    </xf>
    <xf numFmtId="0" fontId="0" fillId="0" borderId="0" xfId="0" applyAlignment="1">
      <alignment wrapText="1"/>
    </xf>
    <xf numFmtId="2" fontId="3" fillId="0" borderId="0" xfId="0" applyNumberFormat="1" applyFont="1" applyAlignment="1">
      <alignment vertical="center"/>
    </xf>
    <xf numFmtId="0" fontId="3" fillId="0" borderId="13" xfId="0" applyFont="1" applyBorder="1" applyAlignment="1">
      <alignment horizontal="center" vertical="center"/>
    </xf>
    <xf numFmtId="0" fontId="3" fillId="0" borderId="12" xfId="0" applyFont="1" applyBorder="1" applyAlignment="1">
      <alignment vertical="center"/>
    </xf>
    <xf numFmtId="0" fontId="3" fillId="0" borderId="0" xfId="0" applyFont="1" applyAlignment="1">
      <alignment horizontal="right"/>
    </xf>
    <xf numFmtId="0" fontId="12" fillId="0" borderId="0" xfId="0" applyFont="1" applyAlignment="1">
      <alignment vertical="center"/>
    </xf>
    <xf numFmtId="165" fontId="3" fillId="0" borderId="0" xfId="0" applyNumberFormat="1" applyFont="1" applyAlignment="1">
      <alignment vertical="center"/>
    </xf>
    <xf numFmtId="3" fontId="3" fillId="0" borderId="0" xfId="0" applyNumberFormat="1" applyFont="1" applyAlignment="1">
      <alignment vertical="center"/>
    </xf>
    <xf numFmtId="166" fontId="9" fillId="0" borderId="0" xfId="0" applyNumberFormat="1" applyFont="1" applyAlignment="1">
      <alignment horizontal="center" vertical="center"/>
    </xf>
    <xf numFmtId="4" fontId="3" fillId="0" borderId="0" xfId="0" applyNumberFormat="1" applyFont="1" applyAlignment="1">
      <alignment vertical="center"/>
    </xf>
    <xf numFmtId="0" fontId="3" fillId="0" borderId="0" xfId="0" applyFont="1" applyAlignment="1">
      <alignment horizontal="right" vertical="center" indent="1"/>
    </xf>
    <xf numFmtId="3" fontId="3" fillId="0" borderId="0" xfId="0" applyNumberFormat="1" applyFont="1" applyAlignment="1">
      <alignment horizontal="right" vertical="center"/>
    </xf>
    <xf numFmtId="0" fontId="11" fillId="0" borderId="0" xfId="1" applyBorder="1" applyAlignment="1" applyProtection="1">
      <alignment horizontal="left" vertical="center"/>
    </xf>
    <xf numFmtId="0" fontId="5" fillId="4" borderId="5" xfId="0" applyFont="1" applyFill="1" applyBorder="1" applyAlignment="1">
      <alignment vertical="center"/>
    </xf>
    <xf numFmtId="0" fontId="3" fillId="4" borderId="3" xfId="0" applyFont="1" applyFill="1" applyBorder="1" applyAlignment="1">
      <alignment vertical="center"/>
    </xf>
    <xf numFmtId="0" fontId="3" fillId="4" borderId="6" xfId="0" applyFont="1" applyFill="1" applyBorder="1" applyAlignment="1">
      <alignment vertical="center"/>
    </xf>
    <xf numFmtId="0" fontId="3" fillId="4" borderId="7" xfId="0" applyFont="1" applyFill="1" applyBorder="1" applyAlignment="1">
      <alignment vertical="center"/>
    </xf>
    <xf numFmtId="0" fontId="12" fillId="4" borderId="0" xfId="0" applyFont="1" applyFill="1" applyAlignment="1">
      <alignment horizontal="right" vertical="center"/>
    </xf>
    <xf numFmtId="0" fontId="12" fillId="4" borderId="0" xfId="0" applyFont="1" applyFill="1" applyAlignment="1">
      <alignment vertical="center"/>
    </xf>
    <xf numFmtId="0" fontId="3" fillId="4" borderId="8" xfId="0" applyFont="1" applyFill="1" applyBorder="1" applyAlignment="1">
      <alignment vertical="center"/>
    </xf>
    <xf numFmtId="0" fontId="3" fillId="4" borderId="9" xfId="0" applyFont="1" applyFill="1" applyBorder="1" applyAlignment="1">
      <alignment vertical="center"/>
    </xf>
    <xf numFmtId="0" fontId="3" fillId="4" borderId="1" xfId="0" applyFont="1" applyFill="1" applyBorder="1" applyAlignment="1">
      <alignment vertical="center"/>
    </xf>
    <xf numFmtId="0" fontId="3" fillId="4" borderId="1" xfId="0" applyFont="1" applyFill="1" applyBorder="1" applyAlignment="1">
      <alignment horizontal="right" vertical="center"/>
    </xf>
    <xf numFmtId="0" fontId="3" fillId="4" borderId="10" xfId="0" applyFont="1" applyFill="1" applyBorder="1" applyAlignment="1">
      <alignment vertical="center"/>
    </xf>
    <xf numFmtId="0" fontId="3" fillId="3" borderId="1" xfId="0" applyFont="1" applyFill="1" applyBorder="1" applyAlignment="1">
      <alignment vertical="center"/>
    </xf>
    <xf numFmtId="0" fontId="3" fillId="0" borderId="0" xfId="0" applyFont="1" applyAlignment="1">
      <alignment vertical="top" wrapText="1"/>
    </xf>
    <xf numFmtId="0" fontId="0" fillId="0" borderId="0" xfId="0" applyAlignment="1">
      <alignment horizontal="left" wrapText="1"/>
    </xf>
    <xf numFmtId="0" fontId="1" fillId="0" borderId="0" xfId="0" applyFont="1" applyAlignment="1">
      <alignment horizontal="left" vertical="center"/>
    </xf>
    <xf numFmtId="0" fontId="15" fillId="0" borderId="13" xfId="0" applyFont="1" applyBorder="1" applyAlignment="1" applyProtection="1">
      <alignment horizontal="center" vertical="center"/>
      <protection locked="0"/>
    </xf>
    <xf numFmtId="0" fontId="5" fillId="4" borderId="3" xfId="0" applyFont="1" applyFill="1" applyBorder="1" applyAlignment="1">
      <alignment vertical="center"/>
    </xf>
    <xf numFmtId="165" fontId="3" fillId="0" borderId="0" xfId="0" applyNumberFormat="1" applyFont="1" applyAlignment="1" applyProtection="1">
      <alignment vertical="center"/>
      <protection hidden="1"/>
    </xf>
    <xf numFmtId="0" fontId="3" fillId="0" borderId="0" xfId="0" applyFont="1" applyAlignment="1" applyProtection="1">
      <alignment horizontal="left" vertical="center"/>
      <protection locked="0"/>
    </xf>
    <xf numFmtId="0" fontId="3" fillId="3" borderId="1" xfId="0" applyFont="1" applyFill="1" applyBorder="1" applyAlignment="1">
      <alignment horizontal="right" vertical="center"/>
    </xf>
    <xf numFmtId="0" fontId="1" fillId="0" borderId="12" xfId="0" applyFont="1" applyBorder="1" applyAlignment="1">
      <alignment vertical="center"/>
    </xf>
    <xf numFmtId="0" fontId="3" fillId="0" borderId="11" xfId="0" applyFont="1" applyBorder="1" applyAlignment="1">
      <alignment horizontal="right" vertical="center"/>
    </xf>
    <xf numFmtId="0" fontId="3" fillId="0" borderId="7" xfId="0" applyFont="1" applyBorder="1" applyAlignment="1">
      <alignment vertical="center"/>
    </xf>
    <xf numFmtId="0" fontId="14" fillId="0" borderId="0" xfId="0" applyFont="1" applyAlignment="1">
      <alignment vertical="center"/>
    </xf>
    <xf numFmtId="0" fontId="0" fillId="0" borderId="0" xfId="0" applyAlignment="1">
      <alignment vertical="top"/>
    </xf>
    <xf numFmtId="0" fontId="3" fillId="0" borderId="3" xfId="0" applyFont="1" applyBorder="1" applyAlignment="1">
      <alignment vertical="center"/>
    </xf>
    <xf numFmtId="0" fontId="23" fillId="0" borderId="13" xfId="0" applyFont="1" applyBorder="1" applyAlignment="1" applyProtection="1">
      <alignment horizontal="center" vertical="center"/>
      <protection locked="0"/>
    </xf>
    <xf numFmtId="0" fontId="11" fillId="0" borderId="0" xfId="1" applyBorder="1" applyAlignment="1" applyProtection="1">
      <alignment vertical="center"/>
    </xf>
    <xf numFmtId="0" fontId="0" fillId="0" borderId="0" xfId="0" applyAlignment="1">
      <alignment vertical="top" wrapText="1"/>
    </xf>
    <xf numFmtId="166" fontId="3" fillId="0" borderId="0" xfId="0" applyNumberFormat="1" applyFont="1" applyAlignment="1">
      <alignment vertical="center"/>
    </xf>
    <xf numFmtId="0" fontId="8" fillId="3" borderId="0" xfId="0" applyFont="1" applyFill="1" applyAlignment="1">
      <alignment vertical="center"/>
    </xf>
    <xf numFmtId="4" fontId="3" fillId="0" borderId="0" xfId="0" applyNumberFormat="1" applyFont="1" applyAlignment="1">
      <alignment horizontal="left" vertical="center" indent="1"/>
    </xf>
    <xf numFmtId="0" fontId="2" fillId="6" borderId="0" xfId="0" applyFont="1" applyFill="1" applyAlignment="1">
      <alignment vertical="center" wrapText="1"/>
    </xf>
    <xf numFmtId="0" fontId="2" fillId="0" borderId="0" xfId="0" applyFont="1" applyAlignment="1">
      <alignment vertical="center"/>
    </xf>
    <xf numFmtId="0" fontId="3" fillId="3" borderId="13" xfId="0" applyFont="1" applyFill="1" applyBorder="1" applyAlignment="1">
      <alignment horizontal="center" vertical="center"/>
    </xf>
    <xf numFmtId="0" fontId="3" fillId="3" borderId="0" xfId="0" applyFont="1" applyFill="1" applyAlignment="1">
      <alignment horizontal="center" vertical="center"/>
    </xf>
    <xf numFmtId="0" fontId="0" fillId="0" borderId="0" xfId="0" applyAlignment="1">
      <alignment horizontal="left" vertical="center"/>
    </xf>
    <xf numFmtId="0" fontId="3" fillId="6" borderId="0" xfId="0" applyFont="1" applyFill="1" applyAlignment="1">
      <alignment horizontal="right" vertical="center"/>
    </xf>
    <xf numFmtId="0" fontId="1" fillId="6" borderId="0" xfId="0" applyFont="1" applyFill="1" applyAlignment="1">
      <alignment vertical="center"/>
    </xf>
    <xf numFmtId="1" fontId="3" fillId="0" borderId="0" xfId="0" applyNumberFormat="1" applyFont="1" applyAlignment="1">
      <alignment vertical="center"/>
    </xf>
    <xf numFmtId="166" fontId="0" fillId="0" borderId="0" xfId="0" applyNumberFormat="1" applyAlignment="1">
      <alignment horizontal="left" vertical="center"/>
    </xf>
    <xf numFmtId="4" fontId="3" fillId="0" borderId="3" xfId="0" applyNumberFormat="1" applyFont="1" applyBorder="1" applyAlignment="1">
      <alignment horizontal="right" vertical="center"/>
    </xf>
    <xf numFmtId="4" fontId="3" fillId="0" borderId="0" xfId="0" applyNumberFormat="1" applyFont="1" applyAlignment="1">
      <alignment horizontal="right" vertical="center"/>
    </xf>
    <xf numFmtId="0" fontId="3" fillId="0" borderId="0" xfId="0" applyFont="1"/>
    <xf numFmtId="0" fontId="3" fillId="6" borderId="0" xfId="0" applyFont="1" applyFill="1"/>
    <xf numFmtId="3" fontId="3" fillId="0" borderId="3" xfId="0" applyNumberFormat="1" applyFont="1" applyBorder="1" applyAlignment="1">
      <alignment horizontal="right" vertical="center"/>
    </xf>
    <xf numFmtId="166" fontId="15" fillId="0" borderId="0" xfId="0" applyNumberFormat="1" applyFont="1" applyAlignment="1">
      <alignment horizontal="center" vertical="center"/>
    </xf>
    <xf numFmtId="0" fontId="15" fillId="0" borderId="0" xfId="0" applyFont="1" applyAlignment="1">
      <alignment vertical="center"/>
    </xf>
    <xf numFmtId="166" fontId="14" fillId="0" borderId="0" xfId="0" applyNumberFormat="1" applyFont="1" applyAlignment="1">
      <alignment vertical="center"/>
    </xf>
    <xf numFmtId="0" fontId="15" fillId="0" borderId="1" xfId="0" applyFont="1" applyBorder="1" applyAlignment="1">
      <alignment horizontal="center" vertical="center"/>
    </xf>
    <xf numFmtId="4" fontId="15" fillId="0" borderId="1" xfId="0" applyNumberFormat="1" applyFont="1" applyBorder="1" applyAlignment="1">
      <alignment vertical="center"/>
    </xf>
    <xf numFmtId="0" fontId="15" fillId="0" borderId="0" xfId="0" applyFont="1" applyAlignment="1">
      <alignment vertical="center" wrapText="1"/>
    </xf>
    <xf numFmtId="0" fontId="16" fillId="2" borderId="1" xfId="0" applyFont="1" applyFill="1" applyBorder="1" applyAlignment="1">
      <alignment vertical="center"/>
    </xf>
    <xf numFmtId="0" fontId="15" fillId="5" borderId="1" xfId="0" applyFont="1" applyFill="1" applyBorder="1" applyAlignment="1">
      <alignment vertical="center"/>
    </xf>
    <xf numFmtId="0" fontId="9" fillId="0" borderId="0" xfId="0" applyFont="1" applyAlignment="1">
      <alignment horizontal="left" vertical="center"/>
    </xf>
    <xf numFmtId="0" fontId="3" fillId="0" borderId="0" xfId="0" applyFont="1" applyAlignment="1" applyProtection="1">
      <alignment horizontal="center" vertical="center"/>
      <protection locked="0"/>
    </xf>
    <xf numFmtId="0" fontId="0" fillId="0" borderId="3" xfId="0" applyBorder="1" applyAlignment="1">
      <alignment horizontal="left" vertical="top" wrapText="1"/>
    </xf>
    <xf numFmtId="0" fontId="3" fillId="0" borderId="1" xfId="0" applyFont="1" applyBorder="1" applyAlignment="1">
      <alignment vertical="center"/>
    </xf>
    <xf numFmtId="0" fontId="0" fillId="0" borderId="0" xfId="0" applyAlignment="1">
      <alignment horizontal="right" vertical="center"/>
    </xf>
    <xf numFmtId="0" fontId="0" fillId="0" borderId="0" xfId="0" applyAlignment="1">
      <alignment horizontal="center"/>
    </xf>
    <xf numFmtId="2" fontId="0" fillId="0" borderId="0" xfId="0" applyNumberFormat="1"/>
    <xf numFmtId="2" fontId="0" fillId="0" borderId="0" xfId="0" applyNumberFormat="1" applyAlignment="1">
      <alignment vertical="center"/>
    </xf>
    <xf numFmtId="0" fontId="0" fillId="0" borderId="0" xfId="0" applyAlignment="1">
      <alignment horizontal="right"/>
    </xf>
    <xf numFmtId="0" fontId="0" fillId="7" borderId="14" xfId="0" applyFill="1" applyBorder="1"/>
    <xf numFmtId="170" fontId="0" fillId="0" borderId="0" xfId="0" quotePrefix="1" applyNumberFormat="1"/>
    <xf numFmtId="170" fontId="0" fillId="0" borderId="0" xfId="0" applyNumberFormat="1"/>
    <xf numFmtId="0" fontId="3" fillId="0" borderId="0" xfId="0" applyFont="1" applyAlignment="1">
      <alignment vertical="top"/>
    </xf>
    <xf numFmtId="0" fontId="3" fillId="0" borderId="0" xfId="0" applyFont="1" applyAlignment="1">
      <alignment vertical="center" wrapText="1"/>
    </xf>
    <xf numFmtId="0" fontId="23" fillId="3" borderId="13" xfId="0" applyFont="1" applyFill="1" applyBorder="1" applyAlignment="1">
      <alignment horizontal="center" vertical="center"/>
    </xf>
    <xf numFmtId="0" fontId="3" fillId="0" borderId="0" xfId="0" applyFont="1" applyAlignment="1">
      <alignment horizontal="left" vertical="top"/>
    </xf>
    <xf numFmtId="166" fontId="0" fillId="0" borderId="0" xfId="0" applyNumberFormat="1" applyAlignment="1">
      <alignment vertical="top"/>
    </xf>
    <xf numFmtId="169" fontId="0" fillId="7" borderId="14" xfId="0" applyNumberFormat="1" applyFill="1" applyBorder="1"/>
    <xf numFmtId="0" fontId="3" fillId="6" borderId="13" xfId="0" applyFont="1" applyFill="1" applyBorder="1" applyAlignment="1">
      <alignment vertical="center"/>
    </xf>
    <xf numFmtId="2" fontId="3" fillId="6" borderId="13" xfId="0" applyNumberFormat="1" applyFont="1" applyFill="1" applyBorder="1" applyAlignment="1">
      <alignment vertical="center"/>
    </xf>
    <xf numFmtId="0" fontId="3" fillId="6" borderId="13" xfId="0" applyFont="1" applyFill="1" applyBorder="1" applyAlignment="1">
      <alignment horizontal="center" vertical="center"/>
    </xf>
    <xf numFmtId="171" fontId="3" fillId="0" borderId="3" xfId="0" applyNumberFormat="1" applyFont="1" applyBorder="1" applyAlignment="1">
      <alignment vertical="center"/>
    </xf>
    <xf numFmtId="4" fontId="3" fillId="6" borderId="13" xfId="0" applyNumberFormat="1" applyFont="1" applyFill="1" applyBorder="1" applyAlignment="1">
      <alignment horizontal="center" vertical="center"/>
    </xf>
    <xf numFmtId="164" fontId="0" fillId="0" borderId="1" xfId="0" applyNumberFormat="1" applyBorder="1" applyAlignment="1" applyProtection="1">
      <alignment vertical="center"/>
      <protection locked="0"/>
    </xf>
    <xf numFmtId="0" fontId="0" fillId="0" borderId="2" xfId="0" applyBorder="1" applyAlignment="1" applyProtection="1">
      <alignment vertical="center"/>
      <protection locked="0"/>
    </xf>
    <xf numFmtId="0" fontId="28" fillId="0" borderId="0" xfId="0" applyFont="1"/>
    <xf numFmtId="0" fontId="28" fillId="0" borderId="0" xfId="0" applyFont="1" applyAlignment="1">
      <alignment horizontal="center"/>
    </xf>
    <xf numFmtId="0" fontId="9" fillId="6" borderId="0" xfId="0" applyFont="1" applyFill="1" applyAlignment="1">
      <alignment horizontal="center" vertical="center"/>
    </xf>
    <xf numFmtId="0" fontId="9" fillId="6" borderId="0" xfId="0" applyFont="1" applyFill="1" applyAlignment="1">
      <alignment horizontal="left" vertical="center"/>
    </xf>
    <xf numFmtId="0" fontId="9" fillId="6" borderId="0" xfId="0" applyFont="1" applyFill="1" applyAlignment="1">
      <alignment vertical="center"/>
    </xf>
    <xf numFmtId="2" fontId="3" fillId="6" borderId="13" xfId="0" applyNumberFormat="1" applyFont="1" applyFill="1" applyBorder="1" applyAlignment="1">
      <alignment horizontal="center" vertical="center"/>
    </xf>
    <xf numFmtId="1" fontId="3" fillId="6" borderId="13" xfId="0" applyNumberFormat="1" applyFont="1" applyFill="1" applyBorder="1" applyAlignment="1">
      <alignment horizontal="center" vertical="center"/>
    </xf>
    <xf numFmtId="3" fontId="3" fillId="6" borderId="13" xfId="0" applyNumberFormat="1" applyFont="1" applyFill="1" applyBorder="1" applyAlignment="1">
      <alignment horizontal="center" vertical="center"/>
    </xf>
    <xf numFmtId="0" fontId="3" fillId="6" borderId="3" xfId="0" applyFont="1" applyFill="1" applyBorder="1" applyAlignment="1">
      <alignment horizontal="center" vertical="center"/>
    </xf>
    <xf numFmtId="0" fontId="3" fillId="6" borderId="0" xfId="0" applyFont="1" applyFill="1" applyAlignment="1">
      <alignment horizontal="left" vertical="center"/>
    </xf>
    <xf numFmtId="0" fontId="3" fillId="6" borderId="1" xfId="0" applyFont="1" applyFill="1" applyBorder="1" applyAlignment="1">
      <alignment horizontal="center" vertical="center"/>
    </xf>
    <xf numFmtId="0" fontId="5" fillId="4" borderId="0" xfId="0" applyFont="1" applyFill="1" applyAlignment="1">
      <alignment horizontal="right" vertical="center"/>
    </xf>
    <xf numFmtId="0" fontId="15" fillId="0" borderId="0" xfId="0" applyFont="1" applyAlignment="1">
      <alignment horizontal="left" vertical="center" wrapText="1"/>
    </xf>
    <xf numFmtId="169" fontId="18" fillId="0" borderId="0" xfId="0" applyNumberFormat="1" applyFont="1" applyAlignment="1">
      <alignment horizontal="left" vertical="center"/>
    </xf>
    <xf numFmtId="0" fontId="3" fillId="0" borderId="0" xfId="0" applyFont="1" applyAlignment="1">
      <alignment horizontal="center" vertical="center"/>
    </xf>
    <xf numFmtId="2" fontId="3" fillId="0" borderId="0" xfId="0" applyNumberFormat="1" applyFont="1" applyAlignment="1">
      <alignment horizontal="right" vertical="center"/>
    </xf>
    <xf numFmtId="0" fontId="3" fillId="0" borderId="0" xfId="0" applyFont="1" applyAlignment="1">
      <alignment horizontal="center" vertical="center" wrapText="1"/>
    </xf>
    <xf numFmtId="0" fontId="2" fillId="0" borderId="0" xfId="0" applyFont="1" applyAlignment="1">
      <alignment horizontal="right" vertical="center" wrapText="1"/>
    </xf>
    <xf numFmtId="0" fontId="3" fillId="0" borderId="0" xfId="0" applyFont="1" applyAlignment="1">
      <alignment horizontal="left" vertical="center"/>
    </xf>
    <xf numFmtId="0" fontId="18" fillId="0" borderId="0" xfId="0" applyFont="1" applyAlignment="1">
      <alignment horizontal="center" vertical="center" wrapText="1"/>
    </xf>
    <xf numFmtId="0" fontId="3" fillId="0" borderId="0" xfId="0" applyFont="1" applyAlignment="1">
      <alignment horizontal="left" vertical="top" wrapText="1"/>
    </xf>
    <xf numFmtId="0" fontId="8" fillId="3" borderId="1" xfId="0" applyFont="1" applyFill="1" applyBorder="1" applyAlignment="1">
      <alignment vertical="center"/>
    </xf>
    <xf numFmtId="0" fontId="3" fillId="0" borderId="0" xfId="0" applyFont="1" applyAlignment="1">
      <alignment horizontal="right" vertical="center"/>
    </xf>
    <xf numFmtId="0" fontId="15" fillId="0" borderId="0" xfId="0" applyFont="1" applyAlignment="1">
      <alignment horizontal="left" vertical="center" wrapText="1"/>
    </xf>
    <xf numFmtId="0" fontId="15" fillId="0" borderId="0" xfId="0" applyFont="1" applyAlignment="1">
      <alignment horizontal="left" vertical="top" wrapText="1"/>
    </xf>
    <xf numFmtId="0" fontId="3" fillId="0" borderId="2" xfId="0" applyFont="1" applyBorder="1" applyAlignment="1" applyProtection="1">
      <alignment horizontal="center" vertical="center"/>
      <protection hidden="1"/>
    </xf>
    <xf numFmtId="0" fontId="3" fillId="0" borderId="0" xfId="0" applyFont="1" applyAlignment="1">
      <alignment horizontal="left" vertical="center"/>
    </xf>
    <xf numFmtId="4" fontId="3" fillId="0" borderId="2" xfId="0" applyNumberFormat="1" applyFont="1" applyBorder="1" applyAlignment="1" applyProtection="1">
      <alignment horizontal="right" vertical="center"/>
      <protection locked="0"/>
    </xf>
    <xf numFmtId="4" fontId="3" fillId="0" borderId="1" xfId="0" applyNumberFormat="1" applyFont="1" applyBorder="1" applyAlignment="1" applyProtection="1">
      <alignment horizontal="right" vertical="center"/>
      <protection locked="0"/>
    </xf>
    <xf numFmtId="1" fontId="3" fillId="0" borderId="2" xfId="0" applyNumberFormat="1" applyFont="1" applyBorder="1" applyAlignment="1" applyProtection="1">
      <alignment horizontal="right" vertical="center"/>
      <protection locked="0"/>
    </xf>
    <xf numFmtId="2" fontId="3" fillId="0" borderId="2" xfId="0" applyNumberFormat="1" applyFont="1" applyBorder="1" applyAlignment="1" applyProtection="1">
      <alignment horizontal="right" vertical="center"/>
      <protection locked="0"/>
    </xf>
    <xf numFmtId="2" fontId="3" fillId="0" borderId="1" xfId="0" applyNumberFormat="1" applyFont="1" applyBorder="1" applyAlignment="1" applyProtection="1">
      <alignment horizontal="right" vertical="center"/>
      <protection locked="0"/>
    </xf>
    <xf numFmtId="0" fontId="14" fillId="0" borderId="0" xfId="0" applyFont="1" applyAlignment="1">
      <alignment horizontal="left" vertical="center"/>
    </xf>
    <xf numFmtId="0" fontId="2" fillId="0" borderId="0" xfId="0" applyFont="1" applyAlignment="1">
      <alignment horizontal="right" vertical="center" wrapText="1"/>
    </xf>
    <xf numFmtId="0" fontId="3" fillId="0" borderId="1" xfId="0" applyFont="1" applyBorder="1" applyAlignment="1" applyProtection="1">
      <alignment horizontal="left" vertical="center"/>
      <protection hidden="1"/>
    </xf>
    <xf numFmtId="164" fontId="3" fillId="0" borderId="1" xfId="0" applyNumberFormat="1" applyFont="1" applyBorder="1" applyAlignment="1" applyProtection="1">
      <alignment horizontal="center" vertical="center"/>
      <protection hidden="1"/>
    </xf>
    <xf numFmtId="4" fontId="3" fillId="0" borderId="1" xfId="0" applyNumberFormat="1" applyFont="1" applyBorder="1" applyAlignment="1" applyProtection="1">
      <alignment horizontal="right" vertical="center"/>
      <protection hidden="1"/>
    </xf>
    <xf numFmtId="3" fontId="3" fillId="0" borderId="2" xfId="0" applyNumberFormat="1" applyFont="1" applyBorder="1" applyAlignment="1" applyProtection="1">
      <alignment horizontal="right" vertical="center"/>
      <protection hidden="1"/>
    </xf>
    <xf numFmtId="3" fontId="3" fillId="0" borderId="2" xfId="0" applyNumberFormat="1" applyFont="1" applyBorder="1" applyAlignment="1" applyProtection="1">
      <alignment horizontal="right" vertical="center"/>
      <protection locked="0"/>
    </xf>
    <xf numFmtId="165" fontId="3" fillId="0" borderId="1" xfId="0" applyNumberFormat="1" applyFont="1" applyBorder="1" applyAlignment="1" applyProtection="1">
      <alignment horizontal="right" vertical="center"/>
      <protection locked="0"/>
    </xf>
    <xf numFmtId="173" fontId="3" fillId="0" borderId="1" xfId="0" applyNumberFormat="1" applyFont="1" applyBorder="1" applyAlignment="1" applyProtection="1">
      <alignment horizontal="right" vertical="center"/>
      <protection locked="0"/>
    </xf>
    <xf numFmtId="0" fontId="3" fillId="0" borderId="1" xfId="0" applyFont="1" applyBorder="1" applyAlignment="1" applyProtection="1">
      <alignment horizontal="center" vertical="center"/>
      <protection locked="0"/>
    </xf>
    <xf numFmtId="4" fontId="3" fillId="0" borderId="4" xfId="0" applyNumberFormat="1" applyFont="1" applyBorder="1" applyAlignment="1" applyProtection="1">
      <alignment horizontal="right" vertical="center"/>
      <protection locked="0"/>
    </xf>
    <xf numFmtId="1" fontId="3" fillId="0" borderId="1" xfId="0" applyNumberFormat="1" applyFont="1" applyBorder="1" applyAlignment="1" applyProtection="1">
      <alignment horizontal="right" vertical="center"/>
      <protection locked="0"/>
    </xf>
    <xf numFmtId="164" fontId="3" fillId="0" borderId="1" xfId="0" applyNumberFormat="1"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4" fontId="3" fillId="0" borderId="1" xfId="0" quotePrefix="1" applyNumberFormat="1" applyFont="1" applyBorder="1" applyAlignment="1" applyProtection="1">
      <alignment horizontal="right" vertical="center"/>
      <protection locked="0"/>
    </xf>
    <xf numFmtId="0" fontId="3" fillId="0" borderId="0" xfId="0" applyFont="1" applyAlignment="1">
      <alignment horizontal="center" vertical="center"/>
    </xf>
    <xf numFmtId="2" fontId="3" fillId="0" borderId="0" xfId="0" applyNumberFormat="1" applyFont="1" applyAlignment="1">
      <alignment horizontal="right" vertical="center"/>
    </xf>
    <xf numFmtId="0" fontId="3" fillId="0" borderId="0" xfId="0" applyFont="1" applyAlignment="1" applyProtection="1">
      <alignment horizontal="right" vertical="center"/>
      <protection locked="0"/>
    </xf>
    <xf numFmtId="3" fontId="3" fillId="0" borderId="1" xfId="0" applyNumberFormat="1" applyFont="1" applyBorder="1" applyAlignment="1" applyProtection="1">
      <alignment horizontal="right" vertical="center"/>
      <protection locked="0"/>
    </xf>
    <xf numFmtId="0" fontId="3" fillId="0" borderId="0" xfId="0" applyFont="1" applyAlignment="1">
      <alignment horizontal="center" vertical="center" wrapText="1"/>
    </xf>
    <xf numFmtId="169" fontId="18" fillId="0" borderId="0" xfId="0" applyNumberFormat="1" applyFont="1" applyAlignment="1">
      <alignment horizontal="left" vertical="center"/>
    </xf>
    <xf numFmtId="0" fontId="3" fillId="0" borderId="5"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21" fillId="0" borderId="2" xfId="1" applyFont="1" applyBorder="1" applyAlignment="1" applyProtection="1">
      <alignment horizontal="left" vertical="center"/>
      <protection locked="0"/>
    </xf>
    <xf numFmtId="171" fontId="3" fillId="0" borderId="2" xfId="0" applyNumberFormat="1" applyFont="1" applyBorder="1" applyAlignment="1" applyProtection="1">
      <alignment horizontal="left" vertical="center"/>
      <protection locked="0"/>
    </xf>
    <xf numFmtId="4" fontId="3" fillId="0" borderId="2" xfId="0" applyNumberFormat="1" applyFont="1" applyBorder="1" applyAlignment="1">
      <alignment horizontal="right" vertical="center"/>
    </xf>
    <xf numFmtId="4" fontId="3" fillId="0" borderId="1" xfId="0" applyNumberFormat="1" applyFont="1" applyBorder="1" applyAlignment="1">
      <alignment horizontal="right" vertical="center"/>
    </xf>
    <xf numFmtId="0" fontId="18" fillId="0" borderId="0" xfId="0" applyFont="1" applyAlignment="1">
      <alignment horizontal="center" vertical="center" wrapText="1"/>
    </xf>
    <xf numFmtId="164" fontId="3" fillId="0" borderId="2" xfId="0" applyNumberFormat="1" applyFont="1" applyBorder="1" applyAlignment="1" applyProtection="1">
      <alignment horizontal="center" vertical="center"/>
      <protection locked="0"/>
    </xf>
    <xf numFmtId="2" fontId="3" fillId="0" borderId="2" xfId="0" applyNumberFormat="1" applyFont="1" applyBorder="1" applyAlignment="1" applyProtection="1">
      <alignment horizontal="right" vertical="center"/>
      <protection hidden="1"/>
    </xf>
    <xf numFmtId="164" fontId="3" fillId="0" borderId="2" xfId="0" applyNumberFormat="1" applyFont="1" applyBorder="1" applyAlignment="1" applyProtection="1">
      <alignment horizontal="center" vertical="center"/>
      <protection hidden="1"/>
    </xf>
    <xf numFmtId="168" fontId="3" fillId="0" borderId="1" xfId="2" applyNumberFormat="1" applyFont="1" applyBorder="1" applyAlignment="1" applyProtection="1">
      <alignment horizontal="right" vertical="center"/>
      <protection locked="0"/>
    </xf>
    <xf numFmtId="3" fontId="3" fillId="0" borderId="1" xfId="0" applyNumberFormat="1" applyFont="1" applyBorder="1" applyAlignment="1">
      <alignment horizontal="right" vertical="center"/>
    </xf>
    <xf numFmtId="165" fontId="3" fillId="0" borderId="1" xfId="0" applyNumberFormat="1" applyFont="1" applyBorder="1" applyAlignment="1" applyProtection="1">
      <alignment horizontal="right" vertical="center"/>
      <protection hidden="1"/>
    </xf>
    <xf numFmtId="165" fontId="3" fillId="0" borderId="2" xfId="0" applyNumberFormat="1" applyFont="1" applyBorder="1" applyAlignment="1" applyProtection="1">
      <alignment horizontal="right" vertical="center"/>
      <protection hidden="1"/>
    </xf>
    <xf numFmtId="173" fontId="3" fillId="0" borderId="2" xfId="0" applyNumberFormat="1" applyFont="1" applyBorder="1" applyAlignment="1" applyProtection="1">
      <alignment horizontal="right" vertical="center"/>
      <protection locked="0"/>
    </xf>
    <xf numFmtId="0" fontId="9" fillId="4" borderId="0" xfId="0" applyFont="1" applyFill="1" applyAlignment="1">
      <alignment horizontal="left" vertical="center"/>
    </xf>
    <xf numFmtId="0" fontId="9" fillId="3" borderId="0" xfId="0" applyFont="1" applyFill="1" applyAlignment="1">
      <alignment horizontal="left" vertical="center"/>
    </xf>
    <xf numFmtId="3" fontId="3" fillId="0" borderId="2" xfId="0" applyNumberFormat="1" applyFont="1" applyBorder="1" applyAlignment="1">
      <alignment horizontal="right" vertical="center"/>
    </xf>
    <xf numFmtId="2" fontId="3" fillId="0" borderId="2" xfId="0" applyNumberFormat="1" applyFont="1" applyBorder="1" applyAlignment="1">
      <alignment horizontal="right" vertical="center"/>
    </xf>
    <xf numFmtId="2" fontId="3" fillId="0" borderId="1" xfId="0" applyNumberFormat="1" applyFont="1" applyBorder="1" applyAlignment="1">
      <alignment horizontal="right" vertical="center"/>
    </xf>
    <xf numFmtId="2" fontId="3" fillId="0" borderId="1" xfId="0" applyNumberFormat="1" applyFont="1" applyBorder="1" applyAlignment="1" applyProtection="1">
      <alignment horizontal="right" vertical="center"/>
      <protection hidden="1"/>
    </xf>
    <xf numFmtId="0" fontId="3" fillId="0" borderId="2" xfId="0" applyFont="1" applyBorder="1" applyAlignment="1" applyProtection="1">
      <alignment horizontal="left" vertical="center"/>
      <protection hidden="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8" fillId="3" borderId="1" xfId="0" applyFont="1" applyFill="1" applyBorder="1" applyAlignment="1">
      <alignment vertical="center"/>
    </xf>
    <xf numFmtId="168" fontId="3" fillId="0" borderId="2" xfId="2" applyNumberFormat="1" applyFont="1" applyBorder="1" applyAlignment="1" applyProtection="1">
      <alignment horizontal="right" vertical="center"/>
      <protection locked="0"/>
    </xf>
    <xf numFmtId="4" fontId="3" fillId="0" borderId="2" xfId="0" applyNumberFormat="1" applyFont="1" applyBorder="1" applyAlignment="1" applyProtection="1">
      <alignment horizontal="right" vertical="center"/>
      <protection hidden="1"/>
    </xf>
    <xf numFmtId="3" fontId="3" fillId="0" borderId="1" xfId="0" applyNumberFormat="1" applyFont="1" applyBorder="1" applyAlignment="1" applyProtection="1">
      <alignment horizontal="right" vertical="center"/>
      <protection hidden="1"/>
    </xf>
    <xf numFmtId="0" fontId="11" fillId="0" borderId="2" xfId="1" applyBorder="1" applyAlignment="1" applyProtection="1">
      <alignment horizontal="left" vertical="center"/>
      <protection locked="0"/>
    </xf>
    <xf numFmtId="171" fontId="3" fillId="0" borderId="2" xfId="0" applyNumberFormat="1" applyFont="1" applyBorder="1" applyAlignment="1" applyProtection="1">
      <alignment horizontal="center" vertical="center"/>
      <protection locked="0"/>
    </xf>
    <xf numFmtId="0" fontId="3" fillId="0" borderId="0" xfId="0" applyFont="1" applyAlignment="1">
      <alignment horizontal="left" vertical="top" wrapText="1"/>
    </xf>
    <xf numFmtId="172" fontId="3" fillId="0" borderId="1" xfId="0" applyNumberFormat="1" applyFont="1" applyBorder="1" applyAlignment="1" applyProtection="1">
      <alignment horizontal="left" vertical="center"/>
      <protection locked="0"/>
    </xf>
    <xf numFmtId="172" fontId="3" fillId="0" borderId="1" xfId="0" applyNumberFormat="1" applyFont="1" applyBorder="1" applyAlignment="1" applyProtection="1">
      <alignment horizontal="center" vertical="center"/>
      <protection locked="0"/>
    </xf>
    <xf numFmtId="171" fontId="3" fillId="0" borderId="1" xfId="0" applyNumberFormat="1" applyFont="1" applyBorder="1" applyAlignment="1" applyProtection="1">
      <alignment horizontal="center" vertical="center"/>
      <protection locked="0"/>
    </xf>
    <xf numFmtId="0" fontId="3" fillId="0" borderId="0" xfId="0" applyFont="1" applyAlignment="1">
      <alignment horizontal="right" vertical="center"/>
    </xf>
    <xf numFmtId="0" fontId="0" fillId="0" borderId="2" xfId="0" applyBorder="1" applyAlignment="1" applyProtection="1">
      <alignment horizontal="left" vertical="center"/>
      <protection locked="0"/>
    </xf>
    <xf numFmtId="0" fontId="0" fillId="0" borderId="5"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3" fillId="0" borderId="1" xfId="0" applyFont="1" applyBorder="1" applyAlignment="1" applyProtection="1">
      <alignment horizontal="right" vertical="center"/>
      <protection locked="0"/>
    </xf>
    <xf numFmtId="0" fontId="3" fillId="0" borderId="1" xfId="0" applyFont="1" applyBorder="1" applyAlignment="1">
      <alignment horizontal="center" vertical="center"/>
    </xf>
    <xf numFmtId="164" fontId="0" fillId="0" borderId="1" xfId="0" applyNumberFormat="1" applyBorder="1" applyAlignment="1" applyProtection="1">
      <alignment horizontal="center" vertical="center"/>
      <protection locked="0"/>
    </xf>
    <xf numFmtId="171" fontId="0" fillId="0" borderId="2" xfId="0" applyNumberFormat="1" applyBorder="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164" fontId="3" fillId="0" borderId="1" xfId="0" applyNumberFormat="1" applyFont="1" applyBorder="1" applyAlignment="1">
      <alignment horizontal="center" vertical="center"/>
    </xf>
    <xf numFmtId="0" fontId="0" fillId="0" borderId="1" xfId="0" applyBorder="1" applyAlignment="1" applyProtection="1">
      <alignment horizontal="left" vertical="center"/>
      <protection locked="0"/>
    </xf>
    <xf numFmtId="173" fontId="0" fillId="0" borderId="2" xfId="0" applyNumberFormat="1" applyBorder="1" applyAlignment="1" applyProtection="1">
      <alignment horizontal="right" vertical="center"/>
      <protection locked="0"/>
    </xf>
    <xf numFmtId="171" fontId="0" fillId="0" borderId="1" xfId="0" applyNumberFormat="1" applyBorder="1" applyAlignment="1" applyProtection="1">
      <alignment horizontal="center" vertical="center"/>
      <protection locked="0"/>
    </xf>
    <xf numFmtId="167" fontId="0" fillId="0" borderId="2" xfId="0" applyNumberFormat="1" applyBorder="1" applyAlignment="1" applyProtection="1">
      <alignment horizontal="right" vertical="center"/>
      <protection locked="0"/>
    </xf>
    <xf numFmtId="0" fontId="3" fillId="3" borderId="1" xfId="0" applyFont="1" applyFill="1" applyBorder="1" applyAlignment="1">
      <alignment horizontal="left" vertical="center"/>
    </xf>
    <xf numFmtId="14" fontId="3" fillId="3" borderId="1" xfId="0" applyNumberFormat="1" applyFont="1" applyFill="1" applyBorder="1" applyAlignment="1">
      <alignment horizontal="center" vertical="center"/>
    </xf>
  </cellXfs>
  <cellStyles count="3">
    <cellStyle name="Comma" xfId="2" builtinId="3"/>
    <cellStyle name="Hyperlink" xfId="1" builtinId="8"/>
    <cellStyle name="Normal" xfId="0" builtinId="0"/>
  </cellStyles>
  <dxfs count="237">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s>
  <tableStyles count="0" defaultTableStyle="TableStyleMedium2" defaultPivotStyle="PivotStyleLight16"/>
  <colors>
    <mruColors>
      <color rgb="FFFFFFCC"/>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emf"/><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2</xdr:col>
      <xdr:colOff>115375</xdr:colOff>
      <xdr:row>34</xdr:row>
      <xdr:rowOff>15739</xdr:rowOff>
    </xdr:from>
    <xdr:to>
      <xdr:col>2</xdr:col>
      <xdr:colOff>973260</xdr:colOff>
      <xdr:row>34</xdr:row>
      <xdr:rowOff>745550</xdr:rowOff>
    </xdr:to>
    <xdr:pic>
      <xdr:nvPicPr>
        <xdr:cNvPr id="14" name="Picture 13">
          <a:extLst>
            <a:ext uri="{FF2B5EF4-FFF2-40B4-BE49-F238E27FC236}">
              <a16:creationId xmlns:a16="http://schemas.microsoft.com/office/drawing/2014/main" id="{C7F67865-5892-4100-9292-454116CC24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229689" y="10157596"/>
          <a:ext cx="846455" cy="729811"/>
        </a:xfrm>
        <a:prstGeom prst="rect">
          <a:avLst/>
        </a:prstGeom>
        <a:noFill/>
        <a:ln>
          <a:noFill/>
        </a:ln>
      </xdr:spPr>
    </xdr:pic>
    <xdr:clientData/>
  </xdr:twoCellAnchor>
  <xdr:twoCellAnchor editAs="oneCell">
    <xdr:from>
      <xdr:col>2</xdr:col>
      <xdr:colOff>127285</xdr:colOff>
      <xdr:row>33</xdr:row>
      <xdr:rowOff>28271</xdr:rowOff>
    </xdr:from>
    <xdr:to>
      <xdr:col>2</xdr:col>
      <xdr:colOff>935004</xdr:colOff>
      <xdr:row>33</xdr:row>
      <xdr:rowOff>744551</xdr:rowOff>
    </xdr:to>
    <xdr:pic>
      <xdr:nvPicPr>
        <xdr:cNvPr id="15" name="Picture 14">
          <a:extLst>
            <a:ext uri="{FF2B5EF4-FFF2-40B4-BE49-F238E27FC236}">
              <a16:creationId xmlns:a16="http://schemas.microsoft.com/office/drawing/2014/main" id="{3A697349-07D3-4FCF-872F-12CA17102FA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709685" y="9583751"/>
          <a:ext cx="803909" cy="718185"/>
        </a:xfrm>
        <a:prstGeom prst="rect">
          <a:avLst/>
        </a:prstGeom>
        <a:noFill/>
        <a:ln>
          <a:noFill/>
        </a:ln>
      </xdr:spPr>
    </xdr:pic>
    <xdr:clientData/>
  </xdr:twoCellAnchor>
  <xdr:twoCellAnchor editAs="oneCell">
    <xdr:from>
      <xdr:col>2</xdr:col>
      <xdr:colOff>191277</xdr:colOff>
      <xdr:row>30</xdr:row>
      <xdr:rowOff>20804</xdr:rowOff>
    </xdr:from>
    <xdr:to>
      <xdr:col>2</xdr:col>
      <xdr:colOff>915177</xdr:colOff>
      <xdr:row>30</xdr:row>
      <xdr:rowOff>741862</xdr:rowOff>
    </xdr:to>
    <xdr:pic>
      <xdr:nvPicPr>
        <xdr:cNvPr id="16" name="Picture 15">
          <a:extLst>
            <a:ext uri="{FF2B5EF4-FFF2-40B4-BE49-F238E27FC236}">
              <a16:creationId xmlns:a16="http://schemas.microsoft.com/office/drawing/2014/main" id="{DDC491A1-2C83-4368-9B90-DDF245DE852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773677" y="7168364"/>
          <a:ext cx="723900" cy="724868"/>
        </a:xfrm>
        <a:prstGeom prst="rect">
          <a:avLst/>
        </a:prstGeom>
        <a:ln>
          <a:noFill/>
        </a:ln>
      </xdr:spPr>
    </xdr:pic>
    <xdr:clientData/>
  </xdr:twoCellAnchor>
  <xdr:twoCellAnchor editAs="oneCell">
    <xdr:from>
      <xdr:col>2</xdr:col>
      <xdr:colOff>118893</xdr:colOff>
      <xdr:row>32</xdr:row>
      <xdr:rowOff>27113</xdr:rowOff>
    </xdr:from>
    <xdr:to>
      <xdr:col>2</xdr:col>
      <xdr:colOff>968221</xdr:colOff>
      <xdr:row>32</xdr:row>
      <xdr:rowOff>743393</xdr:rowOff>
    </xdr:to>
    <xdr:pic>
      <xdr:nvPicPr>
        <xdr:cNvPr id="17" name="Picture 16">
          <a:extLst>
            <a:ext uri="{FF2B5EF4-FFF2-40B4-BE49-F238E27FC236}">
              <a16:creationId xmlns:a16="http://schemas.microsoft.com/office/drawing/2014/main" id="{10FBDD41-132C-4F91-BF77-143A748FA9C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11233207" y="8644970"/>
          <a:ext cx="849328" cy="704850"/>
        </a:xfrm>
        <a:prstGeom prst="rect">
          <a:avLst/>
        </a:prstGeom>
        <a:noFill/>
        <a:ln>
          <a:noFill/>
        </a:ln>
      </xdr:spPr>
    </xdr:pic>
    <xdr:clientData/>
  </xdr:twoCellAnchor>
  <xdr:twoCellAnchor editAs="oneCell">
    <xdr:from>
      <xdr:col>2</xdr:col>
      <xdr:colOff>188084</xdr:colOff>
      <xdr:row>31</xdr:row>
      <xdr:rowOff>11751</xdr:rowOff>
    </xdr:from>
    <xdr:to>
      <xdr:col>2</xdr:col>
      <xdr:colOff>895343</xdr:colOff>
      <xdr:row>31</xdr:row>
      <xdr:rowOff>741366</xdr:rowOff>
    </xdr:to>
    <xdr:pic>
      <xdr:nvPicPr>
        <xdr:cNvPr id="18" name="Picture 17" descr="Logo&#10;&#10;Description automatically generated">
          <a:extLst>
            <a:ext uri="{FF2B5EF4-FFF2-40B4-BE49-F238E27FC236}">
              <a16:creationId xmlns:a16="http://schemas.microsoft.com/office/drawing/2014/main" id="{9C5F8A1B-AB7B-498D-85B7-56BA44049F1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313284" y="7921311"/>
          <a:ext cx="707259" cy="73723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4</xdr:col>
          <xdr:colOff>0</xdr:colOff>
          <xdr:row>30</xdr:row>
          <xdr:rowOff>15240</xdr:rowOff>
        </xdr:from>
        <xdr:to>
          <xdr:col>5</xdr:col>
          <xdr:colOff>0</xdr:colOff>
          <xdr:row>31</xdr:row>
          <xdr:rowOff>15240</xdr:rowOff>
        </xdr:to>
        <xdr:pic>
          <xdr:nvPicPr>
            <xdr:cNvPr id="20" name="Picture 19">
              <a:extLst>
                <a:ext uri="{FF2B5EF4-FFF2-40B4-BE49-F238E27FC236}">
                  <a16:creationId xmlns:a16="http://schemas.microsoft.com/office/drawing/2014/main" id="{AB14D78F-A308-F074-E42E-CA63C272EE02}"/>
                </a:ext>
              </a:extLst>
            </xdr:cNvPr>
            <xdr:cNvPicPr>
              <a:picLocks noChangeAspect="1" noChangeArrowheads="1"/>
              <a:extLst>
                <a:ext uri="{84589F7E-364E-4C9E-8A38-B11213B215E9}">
                  <a14:cameraTool cellRange="Logo" spid="_x0000_s1288"/>
                </a:ext>
              </a:extLst>
            </xdr:cNvPicPr>
          </xdr:nvPicPr>
          <xdr:blipFill>
            <a:blip xmlns:r="http://schemas.openxmlformats.org/officeDocument/2006/relationships" r:embed="rId6"/>
            <a:srcRect/>
            <a:stretch>
              <a:fillRect/>
            </a:stretch>
          </xdr:blipFill>
          <xdr:spPr bwMode="auto">
            <a:xfrm>
              <a:off x="3086100" y="5492115"/>
              <a:ext cx="1085850" cy="762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32</xdr:col>
      <xdr:colOff>55880</xdr:colOff>
      <xdr:row>55</xdr:row>
      <xdr:rowOff>91440</xdr:rowOff>
    </xdr:from>
    <xdr:ext cx="712568" cy="259080"/>
    <xdr:pic>
      <xdr:nvPicPr>
        <xdr:cNvPr id="4" name="Picture 3">
          <a:extLst>
            <a:ext uri="{FF2B5EF4-FFF2-40B4-BE49-F238E27FC236}">
              <a16:creationId xmlns:a16="http://schemas.microsoft.com/office/drawing/2014/main" id="{A89EB338-552B-4A0D-8973-ECBCD70620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62040" y="9265920"/>
          <a:ext cx="712568" cy="259080"/>
        </a:xfrm>
        <a:prstGeom prst="rect">
          <a:avLst/>
        </a:prstGeom>
      </xdr:spPr>
    </xdr:pic>
    <xdr:clientData/>
  </xdr:oneCellAnchor>
  <xdr:oneCellAnchor>
    <xdr:from>
      <xdr:col>32</xdr:col>
      <xdr:colOff>55880</xdr:colOff>
      <xdr:row>107</xdr:row>
      <xdr:rowOff>91440</xdr:rowOff>
    </xdr:from>
    <xdr:ext cx="712568" cy="259080"/>
    <xdr:pic>
      <xdr:nvPicPr>
        <xdr:cNvPr id="5" name="Picture 4">
          <a:extLst>
            <a:ext uri="{FF2B5EF4-FFF2-40B4-BE49-F238E27FC236}">
              <a16:creationId xmlns:a16="http://schemas.microsoft.com/office/drawing/2014/main" id="{4FADBA19-A477-4875-9B90-4FA3083DB8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62040" y="9265920"/>
          <a:ext cx="712568" cy="259080"/>
        </a:xfrm>
        <a:prstGeom prst="rect">
          <a:avLst/>
        </a:prstGeom>
      </xdr:spPr>
    </xdr:pic>
    <xdr:clientData/>
  </xdr:oneCellAnchor>
  <xdr:oneCellAnchor>
    <xdr:from>
      <xdr:col>32</xdr:col>
      <xdr:colOff>55880</xdr:colOff>
      <xdr:row>149</xdr:row>
      <xdr:rowOff>91440</xdr:rowOff>
    </xdr:from>
    <xdr:ext cx="712568" cy="259080"/>
    <xdr:pic>
      <xdr:nvPicPr>
        <xdr:cNvPr id="9" name="Picture 8">
          <a:extLst>
            <a:ext uri="{FF2B5EF4-FFF2-40B4-BE49-F238E27FC236}">
              <a16:creationId xmlns:a16="http://schemas.microsoft.com/office/drawing/2014/main" id="{7BC2CF75-5770-4B37-871F-A036937923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62040" y="17973040"/>
          <a:ext cx="712568" cy="25908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6</xdr:col>
          <xdr:colOff>15875</xdr:colOff>
          <xdr:row>4</xdr:row>
          <xdr:rowOff>0</xdr:rowOff>
        </xdr:to>
        <xdr:pic>
          <xdr:nvPicPr>
            <xdr:cNvPr id="7" name="Picture 6">
              <a:extLst>
                <a:ext uri="{FF2B5EF4-FFF2-40B4-BE49-F238E27FC236}">
                  <a16:creationId xmlns:a16="http://schemas.microsoft.com/office/drawing/2014/main" id="{E347A45E-F3C6-02F3-570E-43F54C08818C}"/>
                </a:ext>
              </a:extLst>
            </xdr:cNvPr>
            <xdr:cNvPicPr>
              <a:picLocks noChangeAspect="1" noChangeArrowheads="1"/>
              <a:extLst>
                <a:ext uri="{84589F7E-364E-4C9E-8A38-B11213B215E9}">
                  <a14:cameraTool cellRange="Logo" spid="_x0000_s2570"/>
                </a:ext>
              </a:extLst>
            </xdr:cNvPicPr>
          </xdr:nvPicPr>
          <xdr:blipFill>
            <a:blip xmlns:r="http://schemas.openxmlformats.org/officeDocument/2006/relationships" r:embed="rId2"/>
            <a:srcRect/>
            <a:stretch>
              <a:fillRect/>
            </a:stretch>
          </xdr:blipFill>
          <xdr:spPr bwMode="auto">
            <a:xfrm>
              <a:off x="0" y="0"/>
              <a:ext cx="1085850" cy="762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0</xdr:row>
          <xdr:rowOff>0</xdr:rowOff>
        </xdr:from>
        <xdr:to>
          <xdr:col>47</xdr:col>
          <xdr:colOff>56697</xdr:colOff>
          <xdr:row>4</xdr:row>
          <xdr:rowOff>3402</xdr:rowOff>
        </xdr:to>
        <xdr:pic>
          <xdr:nvPicPr>
            <xdr:cNvPr id="11" name="Picture 10">
              <a:extLst>
                <a:ext uri="{FF2B5EF4-FFF2-40B4-BE49-F238E27FC236}">
                  <a16:creationId xmlns:a16="http://schemas.microsoft.com/office/drawing/2014/main" id="{4F7F737B-BA5D-FBFC-9A08-6865C6C4ED2D}"/>
                </a:ext>
              </a:extLst>
            </xdr:cNvPr>
            <xdr:cNvPicPr>
              <a:picLocks noChangeAspect="1" noChangeArrowheads="1"/>
              <a:extLst>
                <a:ext uri="{84589F7E-364E-4C9E-8A38-B11213B215E9}">
                  <a14:cameraTool cellRange="Logo" spid="_x0000_s2571"/>
                </a:ext>
              </a:extLst>
            </xdr:cNvPicPr>
          </xdr:nvPicPr>
          <xdr:blipFill>
            <a:blip xmlns:r="http://schemas.openxmlformats.org/officeDocument/2006/relationships" r:embed="rId2"/>
            <a:srcRect/>
            <a:stretch>
              <a:fillRect/>
            </a:stretch>
          </xdr:blipFill>
          <xdr:spPr bwMode="auto">
            <a:xfrm>
              <a:off x="8712200" y="0"/>
              <a:ext cx="1079046" cy="76540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33</xdr:col>
      <xdr:colOff>142240</xdr:colOff>
      <xdr:row>59</xdr:row>
      <xdr:rowOff>91440</xdr:rowOff>
    </xdr:from>
    <xdr:ext cx="712568" cy="259080"/>
    <xdr:pic>
      <xdr:nvPicPr>
        <xdr:cNvPr id="6" name="Picture 5">
          <a:extLst>
            <a:ext uri="{FF2B5EF4-FFF2-40B4-BE49-F238E27FC236}">
              <a16:creationId xmlns:a16="http://schemas.microsoft.com/office/drawing/2014/main" id="{9D60A0B2-5823-4ACD-935B-9AF1728BF6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7280" y="9235440"/>
          <a:ext cx="712568" cy="259080"/>
        </a:xfrm>
        <a:prstGeom prst="rect">
          <a:avLst/>
        </a:prstGeom>
      </xdr:spPr>
    </xdr:pic>
    <xdr:clientData/>
  </xdr:oneCellAnchor>
  <xdr:oneCellAnchor>
    <xdr:from>
      <xdr:col>33</xdr:col>
      <xdr:colOff>142240</xdr:colOff>
      <xdr:row>107</xdr:row>
      <xdr:rowOff>91440</xdr:rowOff>
    </xdr:from>
    <xdr:ext cx="712568" cy="259080"/>
    <xdr:pic>
      <xdr:nvPicPr>
        <xdr:cNvPr id="7" name="Picture 6">
          <a:extLst>
            <a:ext uri="{FF2B5EF4-FFF2-40B4-BE49-F238E27FC236}">
              <a16:creationId xmlns:a16="http://schemas.microsoft.com/office/drawing/2014/main" id="{1ECB30E9-64FF-4324-8AC5-645D2B81BF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7280" y="9235440"/>
          <a:ext cx="712568" cy="259080"/>
        </a:xfrm>
        <a:prstGeom prst="rect">
          <a:avLst/>
        </a:prstGeom>
      </xdr:spPr>
    </xdr:pic>
    <xdr:clientData/>
  </xdr:oneCellAnchor>
  <xdr:oneCellAnchor>
    <xdr:from>
      <xdr:col>33</xdr:col>
      <xdr:colOff>142240</xdr:colOff>
      <xdr:row>153</xdr:row>
      <xdr:rowOff>91440</xdr:rowOff>
    </xdr:from>
    <xdr:ext cx="712568" cy="259080"/>
    <xdr:pic>
      <xdr:nvPicPr>
        <xdr:cNvPr id="8" name="Picture 7">
          <a:extLst>
            <a:ext uri="{FF2B5EF4-FFF2-40B4-BE49-F238E27FC236}">
              <a16:creationId xmlns:a16="http://schemas.microsoft.com/office/drawing/2014/main" id="{5DF91135-C8C3-4848-9AB5-BA9558DCB7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7280" y="9235440"/>
          <a:ext cx="712568" cy="259080"/>
        </a:xfrm>
        <a:prstGeom prst="rect">
          <a:avLst/>
        </a:prstGeom>
      </xdr:spPr>
    </xdr:pic>
    <xdr:clientData/>
  </xdr:oneCellAnchor>
  <xdr:oneCellAnchor>
    <xdr:from>
      <xdr:col>33</xdr:col>
      <xdr:colOff>142240</xdr:colOff>
      <xdr:row>171</xdr:row>
      <xdr:rowOff>91440</xdr:rowOff>
    </xdr:from>
    <xdr:ext cx="712568" cy="259080"/>
    <xdr:pic>
      <xdr:nvPicPr>
        <xdr:cNvPr id="10" name="Picture 9">
          <a:extLst>
            <a:ext uri="{FF2B5EF4-FFF2-40B4-BE49-F238E27FC236}">
              <a16:creationId xmlns:a16="http://schemas.microsoft.com/office/drawing/2014/main" id="{B5696B00-4614-4A61-9D20-BB5A778DD1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7280" y="9235440"/>
          <a:ext cx="712568" cy="25908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5</xdr:col>
          <xdr:colOff>167821</xdr:colOff>
          <xdr:row>4</xdr:row>
          <xdr:rowOff>3402</xdr:rowOff>
        </xdr:to>
        <xdr:pic>
          <xdr:nvPicPr>
            <xdr:cNvPr id="11" name="Picture 10">
              <a:extLst>
                <a:ext uri="{FF2B5EF4-FFF2-40B4-BE49-F238E27FC236}">
                  <a16:creationId xmlns:a16="http://schemas.microsoft.com/office/drawing/2014/main" id="{3B7BF18F-553A-458A-AC81-9F2ACE6711E2}"/>
                </a:ext>
              </a:extLst>
            </xdr:cNvPr>
            <xdr:cNvPicPr>
              <a:picLocks noChangeAspect="1" noChangeArrowheads="1"/>
              <a:extLst>
                <a:ext uri="{84589F7E-364E-4C9E-8A38-B11213B215E9}">
                  <a14:cameraTool cellRange="Logo" spid="_x0000_s3573"/>
                </a:ext>
              </a:extLst>
            </xdr:cNvPicPr>
          </xdr:nvPicPr>
          <xdr:blipFill>
            <a:blip xmlns:r="http://schemas.openxmlformats.org/officeDocument/2006/relationships" r:embed="rId2"/>
            <a:srcRect/>
            <a:stretch>
              <a:fillRect/>
            </a:stretch>
          </xdr:blipFill>
          <xdr:spPr bwMode="auto">
            <a:xfrm>
              <a:off x="0" y="0"/>
              <a:ext cx="1088571" cy="76540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0</xdr:row>
          <xdr:rowOff>0</xdr:rowOff>
        </xdr:from>
        <xdr:to>
          <xdr:col>49</xdr:col>
          <xdr:colOff>60506</xdr:colOff>
          <xdr:row>4</xdr:row>
          <xdr:rowOff>3402</xdr:rowOff>
        </xdr:to>
        <xdr:pic>
          <xdr:nvPicPr>
            <xdr:cNvPr id="13" name="Picture 12">
              <a:extLst>
                <a:ext uri="{FF2B5EF4-FFF2-40B4-BE49-F238E27FC236}">
                  <a16:creationId xmlns:a16="http://schemas.microsoft.com/office/drawing/2014/main" id="{48ED1FBB-CA88-FF8F-4FA7-AC949F1E808B}"/>
                </a:ext>
              </a:extLst>
            </xdr:cNvPr>
            <xdr:cNvPicPr>
              <a:picLocks noChangeAspect="1" noChangeArrowheads="1"/>
              <a:extLst>
                <a:ext uri="{84589F7E-364E-4C9E-8A38-B11213B215E9}">
                  <a14:cameraTool cellRange="Logo" spid="_x0000_s3574"/>
                </a:ext>
              </a:extLst>
            </xdr:cNvPicPr>
          </xdr:nvPicPr>
          <xdr:blipFill>
            <a:blip xmlns:r="http://schemas.openxmlformats.org/officeDocument/2006/relationships" r:embed="rId2"/>
            <a:srcRect/>
            <a:stretch>
              <a:fillRect/>
            </a:stretch>
          </xdr:blipFill>
          <xdr:spPr bwMode="auto">
            <a:xfrm>
              <a:off x="7258050" y="0"/>
              <a:ext cx="1088571" cy="76540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32</xdr:col>
      <xdr:colOff>45720</xdr:colOff>
      <xdr:row>64</xdr:row>
      <xdr:rowOff>66040</xdr:rowOff>
    </xdr:from>
    <xdr:ext cx="712568" cy="259080"/>
    <xdr:pic>
      <xdr:nvPicPr>
        <xdr:cNvPr id="5" name="Picture 4">
          <a:extLst>
            <a:ext uri="{FF2B5EF4-FFF2-40B4-BE49-F238E27FC236}">
              <a16:creationId xmlns:a16="http://schemas.microsoft.com/office/drawing/2014/main" id="{187FB6EE-BA43-4E4A-A733-50542B9E00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76950" y="8979535"/>
          <a:ext cx="712568" cy="259080"/>
        </a:xfrm>
        <a:prstGeom prst="rect">
          <a:avLst/>
        </a:prstGeom>
      </xdr:spPr>
    </xdr:pic>
    <xdr:clientData/>
  </xdr:oneCellAnchor>
  <xdr:oneCellAnchor>
    <xdr:from>
      <xdr:col>32</xdr:col>
      <xdr:colOff>45720</xdr:colOff>
      <xdr:row>119</xdr:row>
      <xdr:rowOff>66040</xdr:rowOff>
    </xdr:from>
    <xdr:ext cx="712568" cy="259080"/>
    <xdr:pic>
      <xdr:nvPicPr>
        <xdr:cNvPr id="7" name="Picture 6">
          <a:extLst>
            <a:ext uri="{FF2B5EF4-FFF2-40B4-BE49-F238E27FC236}">
              <a16:creationId xmlns:a16="http://schemas.microsoft.com/office/drawing/2014/main" id="{C5F70D25-BDE4-44F4-9877-45A3328004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51880" y="9311640"/>
          <a:ext cx="712568" cy="259080"/>
        </a:xfrm>
        <a:prstGeom prst="rect">
          <a:avLst/>
        </a:prstGeom>
      </xdr:spPr>
    </xdr:pic>
    <xdr:clientData/>
  </xdr:oneCellAnchor>
  <xdr:oneCellAnchor>
    <xdr:from>
      <xdr:col>31</xdr:col>
      <xdr:colOff>187325</xdr:colOff>
      <xdr:row>144</xdr:row>
      <xdr:rowOff>51435</xdr:rowOff>
    </xdr:from>
    <xdr:ext cx="712568" cy="259080"/>
    <xdr:pic>
      <xdr:nvPicPr>
        <xdr:cNvPr id="8" name="Picture 7">
          <a:extLst>
            <a:ext uri="{FF2B5EF4-FFF2-40B4-BE49-F238E27FC236}">
              <a16:creationId xmlns:a16="http://schemas.microsoft.com/office/drawing/2014/main" id="{9502CC97-17D1-4C73-A182-0A9A705905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29325" y="21482685"/>
          <a:ext cx="712568" cy="25908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5</xdr:col>
          <xdr:colOff>178435</xdr:colOff>
          <xdr:row>3</xdr:row>
          <xdr:rowOff>180975</xdr:rowOff>
        </xdr:to>
        <xdr:pic>
          <xdr:nvPicPr>
            <xdr:cNvPr id="11" name="Picture 10">
              <a:extLst>
                <a:ext uri="{FF2B5EF4-FFF2-40B4-BE49-F238E27FC236}">
                  <a16:creationId xmlns:a16="http://schemas.microsoft.com/office/drawing/2014/main" id="{7E496E9E-B45A-556D-74A9-332AA1F0FE36}"/>
                </a:ext>
              </a:extLst>
            </xdr:cNvPr>
            <xdr:cNvPicPr>
              <a:picLocks noChangeAspect="1" noChangeArrowheads="1"/>
              <a:extLst>
                <a:ext uri="{84589F7E-364E-4C9E-8A38-B11213B215E9}">
                  <a14:cameraTool cellRange="Logo" spid="_x0000_s4591"/>
                </a:ext>
              </a:extLst>
            </xdr:cNvPicPr>
          </xdr:nvPicPr>
          <xdr:blipFill>
            <a:blip xmlns:r="http://schemas.openxmlformats.org/officeDocument/2006/relationships" r:embed="rId2"/>
            <a:srcRect/>
            <a:stretch>
              <a:fillRect/>
            </a:stretch>
          </xdr:blipFill>
          <xdr:spPr bwMode="auto">
            <a:xfrm>
              <a:off x="0" y="0"/>
              <a:ext cx="1082040" cy="762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0</xdr:row>
          <xdr:rowOff>0</xdr:rowOff>
        </xdr:from>
        <xdr:to>
          <xdr:col>45</xdr:col>
          <xdr:colOff>129540</xdr:colOff>
          <xdr:row>4</xdr:row>
          <xdr:rowOff>0</xdr:rowOff>
        </xdr:to>
        <xdr:pic>
          <xdr:nvPicPr>
            <xdr:cNvPr id="12" name="Picture 11">
              <a:extLst>
                <a:ext uri="{FF2B5EF4-FFF2-40B4-BE49-F238E27FC236}">
                  <a16:creationId xmlns:a16="http://schemas.microsoft.com/office/drawing/2014/main" id="{4B24861D-9573-0979-A939-7AA0BECE4C06}"/>
                </a:ext>
              </a:extLst>
            </xdr:cNvPr>
            <xdr:cNvPicPr>
              <a:picLocks noChangeAspect="1" noChangeArrowheads="1"/>
              <a:extLst>
                <a:ext uri="{84589F7E-364E-4C9E-8A38-B11213B215E9}">
                  <a14:cameraTool cellRange="Logo" spid="_x0000_s4592"/>
                </a:ext>
              </a:extLst>
            </xdr:cNvPicPr>
          </xdr:nvPicPr>
          <xdr:blipFill>
            <a:blip xmlns:r="http://schemas.openxmlformats.org/officeDocument/2006/relationships" r:embed="rId2"/>
            <a:srcRect/>
            <a:stretch>
              <a:fillRect/>
            </a:stretch>
          </xdr:blipFill>
          <xdr:spPr bwMode="auto">
            <a:xfrm>
              <a:off x="7112000" y="0"/>
              <a:ext cx="1085850" cy="762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350EFB0-EACE-4F2E-965F-30EBADAB0D63}" name="Material" displayName="Material" ref="A1:A10" totalsRowShown="0">
  <autoFilter ref="A1:A10" xr:uid="{4350EFB0-EACE-4F2E-965F-30EBADAB0D63}"/>
  <sortState xmlns:xlrd2="http://schemas.microsoft.com/office/spreadsheetml/2017/richdata2" ref="A2:A10">
    <sortCondition ref="A2:A10"/>
  </sortState>
  <tableColumns count="1">
    <tableColumn id="1" xr3:uid="{20635FEE-B87A-4613-8116-D42DBA41BC7B}" name="Material"/>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939741E-8EC4-48CA-B62A-CDE619601AF9}" name="Shape" displayName="Shape" ref="C1:C9" totalsRowShown="0">
  <autoFilter ref="C1:C9" xr:uid="{6939741E-8EC4-48CA-B62A-CDE619601AF9}"/>
  <tableColumns count="1">
    <tableColumn id="1" xr3:uid="{FCA45FDF-4BF6-485F-9343-A0FC0251070A}" name="Shap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397A227-8DCB-4BDE-A6B8-65F88654921D}" name="Table2" displayName="Table2" ref="E1:E5" totalsRowShown="0">
  <autoFilter ref="E1:E5" xr:uid="{2397A227-8DCB-4BDE-A6B8-65F88654921D}"/>
  <tableColumns count="1">
    <tableColumn id="1" xr3:uid="{027BD434-05A1-4059-97D8-98CB878E91EF}" name="Type"/>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8C10C78-AF29-47BA-9C97-B74BAA8C7E1E}" name="Table6" displayName="Table6" ref="G1:G13" totalsRowShown="0">
  <autoFilter ref="G1:G13" xr:uid="{88C10C78-AF29-47BA-9C97-B74BAA8C7E1E}"/>
  <tableColumns count="1">
    <tableColumn id="1" xr3:uid="{C70FD3B5-6EE9-47D3-96F9-BC5D876984C6}" name="Design Response"/>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584083F-7099-4325-9E71-9989422C4A8A}" name="Table10" displayName="Table10" ref="G19:H26" totalsRowShown="0" headerRowDxfId="236" dataDxfId="235">
  <autoFilter ref="G19:H26" xr:uid="{E584083F-7099-4325-9E71-9989422C4A8A}"/>
  <tableColumns count="2">
    <tableColumn id="1" xr3:uid="{4D3FB0BF-3EE0-451B-9A8B-ABF0C11393E9}" name="Registration" dataDxfId="234"/>
    <tableColumn id="2" xr3:uid="{84383726-1369-4CE4-AB5E-755F557EDD9A}" name="Acronym" dataDxfId="23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vmlDrawing" Target="../drawings/vmlDrawing1.vml"/><Relationship Id="rId7"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2CB43-2341-4A92-ACD7-244D3FF85EAC}">
  <sheetPr codeName="Sheet3">
    <tabColor rgb="FFFF0000"/>
  </sheetPr>
  <dimension ref="A1:N36"/>
  <sheetViews>
    <sheetView showGridLines="0" zoomScaleNormal="100" workbookViewId="0">
      <selection activeCell="L2" sqref="L2"/>
    </sheetView>
  </sheetViews>
  <sheetFormatPr defaultRowHeight="14.45"/>
  <cols>
    <col min="1" max="1" width="20.7109375" customWidth="1"/>
    <col min="2" max="2" width="3.7109375" customWidth="1"/>
    <col min="3" max="3" width="15.7109375" customWidth="1"/>
    <col min="4" max="4" width="4.5703125" bestFit="1" customWidth="1"/>
    <col min="5" max="5" width="15.7109375" customWidth="1"/>
    <col min="6" max="6" width="3.7109375" customWidth="1"/>
    <col min="7" max="7" width="72.7109375" bestFit="1" customWidth="1"/>
    <col min="8" max="14" width="15.7109375" customWidth="1"/>
  </cols>
  <sheetData>
    <row r="1" spans="1:14">
      <c r="A1" t="s">
        <v>0</v>
      </c>
      <c r="C1" t="s">
        <v>1</v>
      </c>
      <c r="E1" t="s">
        <v>2</v>
      </c>
      <c r="G1" t="s">
        <v>3</v>
      </c>
      <c r="I1" s="126" t="s">
        <v>4</v>
      </c>
      <c r="J1" s="127" t="s">
        <v>5</v>
      </c>
      <c r="K1" s="127" t="s">
        <v>6</v>
      </c>
      <c r="L1" s="127" t="s">
        <v>7</v>
      </c>
      <c r="M1" s="127" t="s">
        <v>8</v>
      </c>
      <c r="N1" s="127" t="s">
        <v>9</v>
      </c>
    </row>
    <row r="2" spans="1:14">
      <c r="A2" t="s">
        <v>10</v>
      </c>
      <c r="C2" t="s">
        <v>11</v>
      </c>
      <c r="E2" t="s">
        <v>12</v>
      </c>
      <c r="G2" t="s">
        <v>13</v>
      </c>
      <c r="I2" s="105" t="s">
        <v>14</v>
      </c>
      <c r="J2" s="107">
        <v>1.1000000000000001</v>
      </c>
      <c r="K2" s="107">
        <v>1.1000000000000001</v>
      </c>
      <c r="L2" s="107">
        <v>1.2</v>
      </c>
      <c r="M2" s="107">
        <v>1.1000000000000001</v>
      </c>
      <c r="N2" s="108">
        <v>1.1000000000000001</v>
      </c>
    </row>
    <row r="3" spans="1:14">
      <c r="A3" t="s">
        <v>15</v>
      </c>
      <c r="C3" t="s">
        <v>16</v>
      </c>
      <c r="E3" t="s">
        <v>17</v>
      </c>
      <c r="G3" t="s">
        <v>18</v>
      </c>
      <c r="I3" s="105" t="s">
        <v>19</v>
      </c>
      <c r="J3" s="107">
        <v>4.1100000000000003</v>
      </c>
      <c r="K3" s="107">
        <v>4.1399999999999997</v>
      </c>
      <c r="L3" s="107">
        <v>5.7</v>
      </c>
      <c r="M3" s="107">
        <v>4.24</v>
      </c>
      <c r="N3" s="108">
        <v>4.21</v>
      </c>
    </row>
    <row r="4" spans="1:14">
      <c r="A4" t="s">
        <v>20</v>
      </c>
      <c r="C4" t="s">
        <v>21</v>
      </c>
      <c r="E4" t="s">
        <v>22</v>
      </c>
      <c r="G4" t="s">
        <v>23</v>
      </c>
      <c r="I4" s="105" t="s">
        <v>24</v>
      </c>
      <c r="J4" s="107">
        <v>5.01</v>
      </c>
      <c r="K4" s="107">
        <v>5.0599999999999996</v>
      </c>
      <c r="L4" s="107">
        <v>7.21</v>
      </c>
      <c r="M4" s="107">
        <v>5.3</v>
      </c>
      <c r="N4" s="108">
        <v>5.24</v>
      </c>
    </row>
    <row r="5" spans="1:14">
      <c r="A5" t="s">
        <v>25</v>
      </c>
      <c r="C5" t="s">
        <v>26</v>
      </c>
      <c r="E5" t="s">
        <v>27</v>
      </c>
      <c r="G5" t="s">
        <v>28</v>
      </c>
      <c r="I5" s="105" t="s">
        <v>29</v>
      </c>
      <c r="J5" s="107">
        <v>5.87</v>
      </c>
      <c r="K5" s="107">
        <v>5.91</v>
      </c>
      <c r="L5" s="107">
        <v>8.6300000000000008</v>
      </c>
      <c r="M5" s="107">
        <v>6.24</v>
      </c>
      <c r="N5" s="108">
        <v>6.17</v>
      </c>
    </row>
    <row r="6" spans="1:14">
      <c r="A6" t="s">
        <v>30</v>
      </c>
      <c r="C6" t="s">
        <v>31</v>
      </c>
      <c r="G6" t="str">
        <f>"Velocity &gt; "&amp;C25&amp;" ft/s"</f>
        <v>Velocity &gt; 5 ft/s</v>
      </c>
      <c r="I6" s="105" t="s">
        <v>32</v>
      </c>
      <c r="J6" s="107">
        <v>7.21</v>
      </c>
      <c r="K6" s="107">
        <v>7.26</v>
      </c>
      <c r="L6" s="107">
        <v>10.8</v>
      </c>
      <c r="M6" s="107">
        <v>7.64</v>
      </c>
      <c r="N6" s="108">
        <v>7.55</v>
      </c>
    </row>
    <row r="7" spans="1:14">
      <c r="A7" t="s">
        <v>33</v>
      </c>
      <c r="C7" t="s">
        <v>34</v>
      </c>
      <c r="G7" t="s">
        <v>35</v>
      </c>
      <c r="I7" s="105" t="s">
        <v>36</v>
      </c>
      <c r="J7" s="107">
        <v>9.65</v>
      </c>
      <c r="K7" s="107">
        <v>9.83</v>
      </c>
      <c r="L7" s="107">
        <v>14.8</v>
      </c>
      <c r="M7" s="107">
        <v>10</v>
      </c>
      <c r="N7" s="108">
        <v>9.93</v>
      </c>
    </row>
    <row r="8" spans="1:14">
      <c r="A8" t="s">
        <v>37</v>
      </c>
      <c r="C8" t="s">
        <v>37</v>
      </c>
      <c r="G8" t="s">
        <v>38</v>
      </c>
      <c r="I8" s="105" t="s">
        <v>39</v>
      </c>
      <c r="J8" s="111" t="s">
        <v>40</v>
      </c>
      <c r="K8" s="111" t="s">
        <v>41</v>
      </c>
      <c r="L8" s="111" t="s">
        <v>42</v>
      </c>
      <c r="M8" s="111" t="s">
        <v>42</v>
      </c>
      <c r="N8" s="111" t="s">
        <v>43</v>
      </c>
    </row>
    <row r="9" spans="1:14" ht="15.6">
      <c r="A9" t="s">
        <v>44</v>
      </c>
      <c r="G9" t="s">
        <v>45</v>
      </c>
      <c r="I9" s="105" t="s">
        <v>46</v>
      </c>
      <c r="J9" t="s">
        <v>47</v>
      </c>
      <c r="K9" t="s">
        <v>48</v>
      </c>
      <c r="L9" t="s">
        <v>47</v>
      </c>
      <c r="M9" t="s">
        <v>47</v>
      </c>
      <c r="N9" t="s">
        <v>47</v>
      </c>
    </row>
    <row r="10" spans="1:14">
      <c r="A10" t="s">
        <v>49</v>
      </c>
      <c r="G10" t="s">
        <v>50</v>
      </c>
      <c r="I10" s="105" t="s">
        <v>51</v>
      </c>
      <c r="J10" t="s">
        <v>52</v>
      </c>
      <c r="K10" t="s">
        <v>53</v>
      </c>
      <c r="L10" t="s">
        <v>53</v>
      </c>
      <c r="M10" t="s">
        <v>53</v>
      </c>
      <c r="N10" t="s">
        <v>53</v>
      </c>
    </row>
    <row r="11" spans="1:14">
      <c r="G11" t="s">
        <v>54</v>
      </c>
      <c r="I11" s="105" t="s">
        <v>55</v>
      </c>
      <c r="L11" t="s">
        <v>56</v>
      </c>
    </row>
    <row r="12" spans="1:14" ht="16.149999999999999">
      <c r="G12" t="s">
        <v>57</v>
      </c>
      <c r="I12" s="105" t="s">
        <v>58</v>
      </c>
      <c r="J12">
        <v>6</v>
      </c>
      <c r="K12">
        <v>6</v>
      </c>
      <c r="L12">
        <v>5</v>
      </c>
      <c r="M12">
        <v>6</v>
      </c>
      <c r="N12">
        <v>6</v>
      </c>
    </row>
    <row r="13" spans="1:14">
      <c r="B13" s="105" t="s">
        <v>59</v>
      </c>
      <c r="C13" s="118">
        <v>45031</v>
      </c>
      <c r="G13" t="str">
        <f>C24&amp;" has not been provided"</f>
        <v>Engineering or Building No. has not been provided</v>
      </c>
    </row>
    <row r="14" spans="1:14">
      <c r="B14" s="109" t="s">
        <v>60</v>
      </c>
      <c r="C14" s="110" t="s">
        <v>7</v>
      </c>
      <c r="L14" s="108"/>
      <c r="M14" s="107"/>
    </row>
    <row r="15" spans="1:14">
      <c r="B15" s="105" t="s">
        <v>14</v>
      </c>
      <c r="C15" s="107">
        <f>HLOOKUP($C$14,$J$1:$N$12,2)</f>
        <v>1.2</v>
      </c>
      <c r="D15" s="106" t="str">
        <f>TEXT(C15,"0.00")</f>
        <v>1.20</v>
      </c>
    </row>
    <row r="16" spans="1:14">
      <c r="B16" s="105" t="s">
        <v>19</v>
      </c>
      <c r="C16" s="107">
        <f>HLOOKUP($C$14,$J$1:$N$12,3)</f>
        <v>5.7</v>
      </c>
    </row>
    <row r="17" spans="2:8">
      <c r="B17" s="105" t="s">
        <v>24</v>
      </c>
      <c r="C17" s="107">
        <f>HLOOKUP($C$14,$J$1:$N$12,4)</f>
        <v>7.21</v>
      </c>
      <c r="D17" s="107"/>
    </row>
    <row r="18" spans="2:8">
      <c r="B18" s="105" t="s">
        <v>29</v>
      </c>
      <c r="C18" s="107">
        <f>HLOOKUP($C$14,$J$1:$N$12,5)</f>
        <v>8.6300000000000008</v>
      </c>
    </row>
    <row r="19" spans="2:8">
      <c r="B19" s="105" t="s">
        <v>32</v>
      </c>
      <c r="C19" s="107">
        <f>HLOOKUP($C$14,$J$1:$N$12,6)</f>
        <v>10.8</v>
      </c>
      <c r="G19" t="s">
        <v>61</v>
      </c>
      <c r="H19" t="s">
        <v>62</v>
      </c>
    </row>
    <row r="20" spans="2:8">
      <c r="B20" s="105" t="s">
        <v>36</v>
      </c>
      <c r="C20" s="107">
        <f>HLOOKUP($C$14,$J$1:$N$12,7)</f>
        <v>14.8</v>
      </c>
    </row>
    <row r="21" spans="2:8">
      <c r="B21" s="105" t="s">
        <v>39</v>
      </c>
      <c r="C21" s="112" t="str">
        <f>HLOOKUP($C$14,$J$1:$N$12,8)</f>
        <v>1 October 2015</v>
      </c>
      <c r="G21" t="s">
        <v>63</v>
      </c>
      <c r="H21" t="s">
        <v>64</v>
      </c>
    </row>
    <row r="22" spans="2:8">
      <c r="B22" s="105" t="s">
        <v>65</v>
      </c>
      <c r="C22" s="112" t="str">
        <f>HLOOKUP($C$14,$J$1:$N$12,9)</f>
        <v>City</v>
      </c>
      <c r="G22" t="s">
        <v>66</v>
      </c>
      <c r="H22" t="s">
        <v>67</v>
      </c>
    </row>
    <row r="23" spans="2:8">
      <c r="B23" s="105" t="s">
        <v>51</v>
      </c>
      <c r="C23" s="112" t="str">
        <f>HLOOKUP($C$14,$J$1:$N$12,10)</f>
        <v xml:space="preserve"> O&amp;M Agreement</v>
      </c>
      <c r="G23" t="s">
        <v>68</v>
      </c>
      <c r="H23" t="s">
        <v>69</v>
      </c>
    </row>
    <row r="24" spans="2:8">
      <c r="B24" s="105" t="s">
        <v>55</v>
      </c>
      <c r="C24" s="107" t="str">
        <f>HLOOKUP($C$14,$J$1:$N$12,11)</f>
        <v>Engineering or Building No.</v>
      </c>
      <c r="G24" t="s">
        <v>70</v>
      </c>
      <c r="H24" t="s">
        <v>71</v>
      </c>
    </row>
    <row r="25" spans="2:8">
      <c r="B25" s="105" t="s">
        <v>58</v>
      </c>
      <c r="C25" s="107">
        <f>HLOOKUP($C$14,$J$1:$N$12,12)</f>
        <v>5</v>
      </c>
      <c r="G25" t="s">
        <v>72</v>
      </c>
      <c r="H25" t="s">
        <v>73</v>
      </c>
    </row>
    <row r="26" spans="2:8">
      <c r="G26" t="s">
        <v>74</v>
      </c>
      <c r="H26" t="s">
        <v>75</v>
      </c>
    </row>
    <row r="30" spans="2:8">
      <c r="E30" s="126" t="s">
        <v>76</v>
      </c>
    </row>
    <row r="31" spans="2:8" ht="60" customHeight="1">
      <c r="B31" s="105" t="s">
        <v>5</v>
      </c>
    </row>
    <row r="32" spans="2:8" ht="60" customHeight="1">
      <c r="B32" s="105" t="s">
        <v>6</v>
      </c>
    </row>
    <row r="33" spans="2:2" ht="60" customHeight="1">
      <c r="B33" s="105" t="s">
        <v>7</v>
      </c>
    </row>
    <row r="34" spans="2:2" ht="60" customHeight="1">
      <c r="B34" s="105" t="s">
        <v>8</v>
      </c>
    </row>
    <row r="35" spans="2:2" ht="60" customHeight="1">
      <c r="B35" s="105" t="s">
        <v>9</v>
      </c>
    </row>
    <row r="36" spans="2:2" ht="60" customHeight="1"/>
  </sheetData>
  <dataValidations count="1">
    <dataValidation type="list" allowBlank="1" showInputMessage="1" showErrorMessage="1" sqref="C14" xr:uid="{58E92772-55BE-4B52-9E17-5AC0792DBE69}">
      <formula1>$J$1:$N$1</formula1>
    </dataValidation>
  </dataValidations>
  <pageMargins left="0.7" right="0.7" top="0.75" bottom="0.75" header="0.3" footer="0.3"/>
  <pageSetup orientation="portrait" horizontalDpi="1200" verticalDpi="1200" r:id="rId1"/>
  <drawing r:id="rId2"/>
  <legacyDrawing r:id="rId3"/>
  <tableParts count="5">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45DDE-A060-454D-A732-9341AEEC9B54}">
  <sheetPr codeName="Sheet7">
    <tabColor theme="2" tint="-0.499984740745262"/>
    <pageSetUpPr fitToPage="1"/>
  </sheetPr>
  <dimension ref="A1:T57"/>
  <sheetViews>
    <sheetView showGridLines="0" showRowColHeaders="0" tabSelected="1" zoomScale="130" zoomScaleNormal="130" workbookViewId="0">
      <selection activeCell="C4" sqref="C4:Q5"/>
    </sheetView>
  </sheetViews>
  <sheetFormatPr defaultColWidth="0" defaultRowHeight="0" customHeight="1" zeroHeight="1"/>
  <cols>
    <col min="1" max="1" width="2.7109375" style="94" customWidth="1"/>
    <col min="2" max="2" width="5.7109375" style="93" customWidth="1"/>
    <col min="3" max="8" width="2.7109375" style="94" customWidth="1"/>
    <col min="9" max="17" width="8.85546875" style="94" customWidth="1"/>
    <col min="18" max="20" width="0" style="94" hidden="1" customWidth="1"/>
    <col min="21" max="16384" width="8.85546875" style="94" hidden="1"/>
  </cols>
  <sheetData>
    <row r="1" spans="2:17" ht="19.899999999999999" customHeight="1"/>
    <row r="2" spans="2:17" ht="19.899999999999999" customHeight="1">
      <c r="B2" s="95" t="s">
        <v>77</v>
      </c>
    </row>
    <row r="3" spans="2:17" ht="4.9000000000000004" customHeight="1">
      <c r="B3" s="95"/>
    </row>
    <row r="4" spans="2:17" ht="19.899999999999999" customHeight="1">
      <c r="B4" s="93">
        <v>1</v>
      </c>
      <c r="C4" s="150" t="s">
        <v>78</v>
      </c>
      <c r="D4" s="150"/>
      <c r="E4" s="150"/>
      <c r="F4" s="150"/>
      <c r="G4" s="150"/>
      <c r="H4" s="150"/>
      <c r="I4" s="150"/>
      <c r="J4" s="150"/>
      <c r="K4" s="150"/>
      <c r="L4" s="150"/>
      <c r="M4" s="150"/>
      <c r="N4" s="150"/>
      <c r="O4" s="150"/>
      <c r="P4" s="150"/>
      <c r="Q4" s="150"/>
    </row>
    <row r="5" spans="2:17" ht="19.899999999999999" customHeight="1">
      <c r="C5" s="150"/>
      <c r="D5" s="150"/>
      <c r="E5" s="150"/>
      <c r="F5" s="150"/>
      <c r="G5" s="150"/>
      <c r="H5" s="150"/>
      <c r="I5" s="150"/>
      <c r="J5" s="150"/>
      <c r="K5" s="150"/>
      <c r="L5" s="150"/>
      <c r="M5" s="150"/>
      <c r="N5" s="150"/>
      <c r="O5" s="150"/>
      <c r="P5" s="150"/>
      <c r="Q5" s="150"/>
    </row>
    <row r="6" spans="2:17" ht="19.899999999999999" customHeight="1">
      <c r="B6" s="93">
        <f>B4+1</f>
        <v>2</v>
      </c>
      <c r="C6" s="94" t="s">
        <v>79</v>
      </c>
    </row>
    <row r="7" spans="2:17" ht="19.899999999999999" customHeight="1">
      <c r="C7" s="96"/>
      <c r="D7" s="96"/>
      <c r="E7" s="96"/>
      <c r="F7" s="96"/>
      <c r="I7" s="94" t="s">
        <v>80</v>
      </c>
    </row>
    <row r="8" spans="2:17" ht="10.15" customHeight="1"/>
    <row r="9" spans="2:17" ht="15" customHeight="1">
      <c r="C9" s="97"/>
      <c r="D9" s="97"/>
      <c r="E9" s="97"/>
      <c r="F9" s="97"/>
      <c r="I9" s="149" t="s">
        <v>81</v>
      </c>
      <c r="J9" s="149"/>
      <c r="K9" s="149"/>
      <c r="L9" s="149"/>
      <c r="M9" s="149"/>
      <c r="N9" s="149"/>
      <c r="O9" s="149"/>
      <c r="P9" s="149"/>
      <c r="Q9" s="149"/>
    </row>
    <row r="10" spans="2:17" ht="15" customHeight="1">
      <c r="I10" s="149"/>
      <c r="J10" s="149"/>
      <c r="K10" s="149"/>
      <c r="L10" s="149"/>
      <c r="M10" s="149"/>
      <c r="N10" s="149"/>
      <c r="O10" s="149"/>
      <c r="P10" s="149"/>
      <c r="Q10" s="149"/>
    </row>
    <row r="11" spans="2:17" ht="10.15" customHeight="1">
      <c r="I11" s="138"/>
      <c r="J11" s="138"/>
      <c r="K11" s="138"/>
      <c r="L11" s="138"/>
      <c r="M11" s="138"/>
      <c r="N11" s="138"/>
      <c r="O11" s="138"/>
      <c r="P11" s="138"/>
      <c r="Q11" s="138"/>
    </row>
    <row r="12" spans="2:17" ht="15" customHeight="1">
      <c r="F12" s="36"/>
      <c r="I12" s="149" t="s">
        <v>82</v>
      </c>
      <c r="J12" s="149"/>
      <c r="K12" s="149"/>
      <c r="L12" s="149"/>
      <c r="M12" s="149"/>
      <c r="N12" s="149"/>
      <c r="O12" s="149"/>
      <c r="P12" s="149"/>
      <c r="Q12" s="149"/>
    </row>
    <row r="13" spans="2:17" ht="15" customHeight="1">
      <c r="I13" s="149"/>
      <c r="J13" s="149"/>
      <c r="K13" s="149"/>
      <c r="L13" s="149"/>
      <c r="M13" s="149"/>
      <c r="N13" s="149"/>
      <c r="O13" s="149"/>
      <c r="P13" s="149"/>
      <c r="Q13" s="149"/>
    </row>
    <row r="14" spans="2:17" ht="15" customHeight="1">
      <c r="I14" s="149"/>
      <c r="J14" s="149"/>
      <c r="K14" s="149"/>
      <c r="L14" s="149"/>
      <c r="M14" s="149"/>
      <c r="N14" s="149"/>
      <c r="O14" s="149"/>
      <c r="P14" s="149"/>
      <c r="Q14" s="149"/>
    </row>
    <row r="15" spans="2:17" ht="15" customHeight="1">
      <c r="I15" s="149"/>
      <c r="J15" s="149"/>
      <c r="K15" s="149"/>
      <c r="L15" s="149"/>
      <c r="M15" s="149"/>
      <c r="N15" s="149"/>
      <c r="O15" s="149"/>
      <c r="P15" s="149"/>
      <c r="Q15" s="149"/>
    </row>
    <row r="16" spans="2:17" ht="10.15" customHeight="1">
      <c r="I16" s="98"/>
      <c r="J16" s="98"/>
      <c r="K16" s="98"/>
      <c r="L16" s="98"/>
      <c r="M16" s="98"/>
      <c r="N16" s="98"/>
      <c r="O16" s="98"/>
      <c r="P16" s="98"/>
      <c r="Q16" s="98"/>
    </row>
    <row r="17" spans="3:17" ht="15" customHeight="1">
      <c r="C17" s="36"/>
      <c r="D17" s="31" t="s">
        <v>83</v>
      </c>
      <c r="E17" s="31"/>
      <c r="F17" s="36"/>
      <c r="G17" s="31" t="s">
        <v>84</v>
      </c>
      <c r="I17" s="149" t="s">
        <v>85</v>
      </c>
      <c r="J17" s="149"/>
      <c r="K17" s="149"/>
      <c r="L17" s="149"/>
      <c r="M17" s="149"/>
      <c r="N17" s="149"/>
      <c r="O17" s="149"/>
      <c r="P17" s="149"/>
      <c r="Q17" s="149"/>
    </row>
    <row r="18" spans="3:17" ht="15" customHeight="1">
      <c r="I18" s="149"/>
      <c r="J18" s="149"/>
      <c r="K18" s="149"/>
      <c r="L18" s="149"/>
      <c r="M18" s="149"/>
      <c r="N18" s="149"/>
      <c r="O18" s="149"/>
      <c r="P18" s="149"/>
      <c r="Q18" s="149"/>
    </row>
    <row r="19" spans="3:17" ht="10.15" customHeight="1"/>
    <row r="20" spans="3:17" ht="15" customHeight="1">
      <c r="C20" s="99"/>
      <c r="D20" s="99"/>
      <c r="E20" s="99"/>
      <c r="F20" s="99"/>
      <c r="I20" s="149" t="s">
        <v>86</v>
      </c>
      <c r="J20" s="149"/>
      <c r="K20" s="149"/>
      <c r="L20" s="149"/>
      <c r="M20" s="149"/>
      <c r="N20" s="149"/>
      <c r="O20" s="149"/>
      <c r="P20" s="149"/>
      <c r="Q20" s="149"/>
    </row>
    <row r="21" spans="3:17" ht="15" customHeight="1">
      <c r="I21" s="149"/>
      <c r="J21" s="149"/>
      <c r="K21" s="149"/>
      <c r="L21" s="149"/>
      <c r="M21" s="149"/>
      <c r="N21" s="149"/>
      <c r="O21" s="149"/>
      <c r="P21" s="149"/>
      <c r="Q21" s="149"/>
    </row>
    <row r="22" spans="3:17" ht="15" customHeight="1">
      <c r="I22" s="149"/>
      <c r="J22" s="149"/>
      <c r="K22" s="149"/>
      <c r="L22" s="149"/>
      <c r="M22" s="149"/>
      <c r="N22" s="149"/>
      <c r="O22" s="149"/>
      <c r="P22" s="149"/>
      <c r="Q22" s="149"/>
    </row>
    <row r="23" spans="3:17" ht="19.899999999999999" customHeight="1">
      <c r="I23" s="149"/>
      <c r="J23" s="149"/>
      <c r="K23" s="149"/>
      <c r="L23" s="149"/>
      <c r="M23" s="149"/>
      <c r="N23" s="149"/>
      <c r="O23" s="149"/>
      <c r="P23" s="149"/>
      <c r="Q23" s="149"/>
    </row>
    <row r="24" spans="3:17" ht="10.15" customHeight="1">
      <c r="I24" s="98"/>
      <c r="J24" s="98"/>
      <c r="K24" s="98"/>
      <c r="L24" s="98"/>
      <c r="M24" s="98"/>
      <c r="N24" s="98"/>
      <c r="O24" s="98"/>
      <c r="P24" s="98"/>
      <c r="Q24" s="98"/>
    </row>
    <row r="25" spans="3:17" ht="15" customHeight="1">
      <c r="C25" s="100"/>
      <c r="D25" s="100"/>
      <c r="E25" s="100"/>
      <c r="F25" s="100"/>
      <c r="I25" s="149" t="s">
        <v>87</v>
      </c>
      <c r="J25" s="149"/>
      <c r="K25" s="149"/>
      <c r="L25" s="149"/>
      <c r="M25" s="149"/>
      <c r="N25" s="149"/>
      <c r="O25" s="149"/>
      <c r="P25" s="149"/>
      <c r="Q25" s="149"/>
    </row>
    <row r="26" spans="3:17" ht="15" customHeight="1">
      <c r="I26" s="149"/>
      <c r="J26" s="149"/>
      <c r="K26" s="149"/>
      <c r="L26" s="149"/>
      <c r="M26" s="149"/>
      <c r="N26" s="149"/>
      <c r="O26" s="149"/>
      <c r="P26" s="149"/>
      <c r="Q26" s="149"/>
    </row>
    <row r="27" spans="3:17" ht="10.15" customHeight="1"/>
    <row r="28" spans="3:17" ht="19.899999999999999" customHeight="1">
      <c r="C28" s="101" t="s">
        <v>11</v>
      </c>
      <c r="D28" s="101"/>
      <c r="E28" s="101"/>
      <c r="F28" s="101"/>
      <c r="I28" s="94" t="s">
        <v>88</v>
      </c>
    </row>
    <row r="29" spans="3:17" ht="10.15" customHeight="1"/>
    <row r="30" spans="3:17" ht="19.899999999999999" customHeight="1">
      <c r="C30" s="3" t="s">
        <v>1</v>
      </c>
      <c r="D30" s="3"/>
      <c r="E30" s="3"/>
      <c r="F30" s="3"/>
      <c r="I30" s="94" t="s">
        <v>89</v>
      </c>
    </row>
    <row r="31" spans="3:17" ht="10.15" customHeight="1"/>
    <row r="32" spans="3:17" ht="19.899999999999999" customHeight="1">
      <c r="C32" s="3" t="s">
        <v>0</v>
      </c>
      <c r="D32" s="3"/>
      <c r="E32" s="3"/>
      <c r="F32" s="3"/>
      <c r="I32" s="94" t="s">
        <v>90</v>
      </c>
    </row>
    <row r="33" spans="2:17" ht="10.15" customHeight="1"/>
    <row r="34" spans="2:17" ht="19.899999999999999" customHeight="1">
      <c r="B34" s="93">
        <f>B6+1</f>
        <v>3</v>
      </c>
      <c r="C34" s="94" t="s">
        <v>91</v>
      </c>
    </row>
    <row r="35" spans="2:17" ht="19.899999999999999" customHeight="1">
      <c r="B35" s="93">
        <f>B34+1</f>
        <v>4</v>
      </c>
      <c r="C35" s="149" t="s">
        <v>92</v>
      </c>
      <c r="D35" s="149"/>
      <c r="E35" s="149"/>
      <c r="F35" s="149"/>
      <c r="G35" s="149"/>
      <c r="H35" s="149"/>
      <c r="I35" s="149"/>
      <c r="J35" s="149"/>
      <c r="K35" s="149"/>
      <c r="L35" s="149"/>
      <c r="M35" s="149"/>
      <c r="N35" s="149"/>
      <c r="O35" s="149"/>
      <c r="P35" s="149"/>
      <c r="Q35" s="149"/>
    </row>
    <row r="36" spans="2:17" ht="15" customHeight="1">
      <c r="C36" s="149"/>
      <c r="D36" s="149"/>
      <c r="E36" s="149"/>
      <c r="F36" s="149"/>
      <c r="G36" s="149"/>
      <c r="H36" s="149"/>
      <c r="I36" s="149"/>
      <c r="J36" s="149"/>
      <c r="K36" s="149"/>
      <c r="L36" s="149"/>
      <c r="M36" s="149"/>
      <c r="N36" s="149"/>
      <c r="O36" s="149"/>
      <c r="P36" s="149"/>
      <c r="Q36" s="149"/>
    </row>
    <row r="37" spans="2:17" ht="19.899999999999999" customHeight="1">
      <c r="B37" s="93">
        <v>5</v>
      </c>
      <c r="C37" s="150" t="s">
        <v>93</v>
      </c>
      <c r="D37" s="150"/>
      <c r="E37" s="150"/>
      <c r="F37" s="150"/>
      <c r="G37" s="150"/>
      <c r="H37" s="150"/>
      <c r="I37" s="150"/>
      <c r="J37" s="150"/>
      <c r="K37" s="150"/>
      <c r="L37" s="150"/>
      <c r="M37" s="150"/>
      <c r="N37" s="150"/>
      <c r="O37" s="150"/>
      <c r="P37" s="150"/>
      <c r="Q37" s="150"/>
    </row>
    <row r="38" spans="2:17" ht="19.899999999999999" customHeight="1">
      <c r="C38" s="150"/>
      <c r="D38" s="150"/>
      <c r="E38" s="150"/>
      <c r="F38" s="150"/>
      <c r="G38" s="150"/>
      <c r="H38" s="150"/>
      <c r="I38" s="150"/>
      <c r="J38" s="150"/>
      <c r="K38" s="150"/>
      <c r="L38" s="150"/>
      <c r="M38" s="150"/>
      <c r="N38" s="150"/>
      <c r="O38" s="150"/>
      <c r="P38" s="150"/>
      <c r="Q38" s="150"/>
    </row>
    <row r="39" spans="2:17" ht="12" customHeight="1">
      <c r="C39" s="150"/>
      <c r="D39" s="150"/>
      <c r="E39" s="150"/>
      <c r="F39" s="150"/>
      <c r="G39" s="150"/>
      <c r="H39" s="150"/>
      <c r="I39" s="150"/>
      <c r="J39" s="150"/>
      <c r="K39" s="150"/>
      <c r="L39" s="150"/>
      <c r="M39" s="150"/>
      <c r="N39" s="150"/>
      <c r="O39" s="150"/>
      <c r="P39" s="150"/>
      <c r="Q39" s="150"/>
    </row>
    <row r="40" spans="2:17" ht="19.899999999999999" customHeight="1">
      <c r="B40" s="93">
        <v>6</v>
      </c>
      <c r="C40" s="94" t="s">
        <v>94</v>
      </c>
    </row>
    <row r="41" spans="2:17" ht="19.899999999999999" customHeight="1"/>
    <row r="42" spans="2:17" ht="19.899999999999999" customHeight="1"/>
    <row r="43" spans="2:17" ht="19.899999999999999" customHeight="1"/>
    <row r="44" spans="2:17" ht="19.899999999999999" customHeight="1"/>
    <row r="45" spans="2:17" ht="19.899999999999999" customHeight="1"/>
    <row r="46" spans="2:17" ht="19.899999999999999" customHeight="1"/>
    <row r="47" spans="2:17" ht="19.899999999999999" customHeight="1"/>
    <row r="48" spans="2:17" ht="19.899999999999999" customHeight="1"/>
    <row r="49" ht="19.899999999999999" customHeight="1"/>
    <row r="50" ht="19.899999999999999" customHeight="1"/>
    <row r="51" ht="19.899999999999999" customHeight="1"/>
    <row r="52" ht="19.899999999999999" customHeight="1"/>
    <row r="53" ht="19.899999999999999" customHeight="1"/>
    <row r="54" ht="19.899999999999999" customHeight="1"/>
    <row r="55" ht="19.899999999999999" customHeight="1"/>
    <row r="56" ht="19.899999999999999" customHeight="1"/>
    <row r="57" ht="19.899999999999999" customHeight="1"/>
  </sheetData>
  <sheetProtection algorithmName="SHA-512" hashValue="njq8qRtq6MWBz/yryLVJoE3OdyM16hRSmGVMptg9S7u4ejkZZJ7o2s8/yy9i7iJYZB5lWN4SKUO0qiBaQWD8ug==" saltValue="2HfKxvbur3N3OqcOifXYwg==" spinCount="100000" sheet="1" objects="1" scenarios="1" selectLockedCells="1"/>
  <mergeCells count="8">
    <mergeCell ref="C35:Q36"/>
    <mergeCell ref="C37:Q39"/>
    <mergeCell ref="C4:Q5"/>
    <mergeCell ref="I9:Q10"/>
    <mergeCell ref="I12:Q15"/>
    <mergeCell ref="I17:Q18"/>
    <mergeCell ref="I20:Q23"/>
    <mergeCell ref="I25:Q26"/>
  </mergeCells>
  <conditionalFormatting sqref="C9:F9">
    <cfRule type="expression" dxfId="232" priority="4">
      <formula>ISBLANK(C9)</formula>
    </cfRule>
  </conditionalFormatting>
  <conditionalFormatting sqref="F12">
    <cfRule type="expression" dxfId="231" priority="3">
      <formula>ISBLANK(F12)</formula>
    </cfRule>
  </conditionalFormatting>
  <conditionalFormatting sqref="C17">
    <cfRule type="expression" dxfId="230" priority="2">
      <formula>ISBLANK(C17)</formula>
    </cfRule>
  </conditionalFormatting>
  <conditionalFormatting sqref="F17">
    <cfRule type="expression" dxfId="229" priority="1">
      <formula>ISBLANK(F17)</formula>
    </cfRule>
  </conditionalFormatting>
  <pageMargins left="0.2" right="0.2" top="0.5" bottom="0.25" header="0.3" footer="0.3"/>
  <pageSetup scale="9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5BCFA-678D-4F47-972D-31E458267710}">
  <sheetPr codeName="Sheet5">
    <tabColor theme="9" tint="0.39997558519241921"/>
  </sheetPr>
  <dimension ref="A1:CJ172"/>
  <sheetViews>
    <sheetView showGridLines="0" showRowColHeaders="0" showZeros="0" zoomScale="150" zoomScaleNormal="150" workbookViewId="0">
      <selection activeCell="E17" sqref="E17:X17"/>
    </sheetView>
  </sheetViews>
  <sheetFormatPr defaultColWidth="0" defaultRowHeight="0" customHeight="1" zeroHeight="1"/>
  <cols>
    <col min="1" max="1" width="1.7109375" style="31" customWidth="1"/>
    <col min="2" max="36" width="2.7109375" style="31" customWidth="1"/>
    <col min="37" max="37" width="1.7109375" style="31" customWidth="1"/>
    <col min="38" max="38" width="10.28515625" style="13" hidden="1" customWidth="1"/>
    <col min="39" max="39" width="11" style="13" hidden="1" customWidth="1"/>
    <col min="40" max="40" width="9.28515625" style="13" hidden="1" customWidth="1"/>
    <col min="41" max="41" width="8.7109375" style="13" hidden="1" customWidth="1"/>
    <col min="42" max="42" width="2.7109375" style="31" customWidth="1"/>
    <col min="43" max="43" width="3.7109375" style="31" customWidth="1"/>
    <col min="44" max="77" width="2.7109375" style="31" customWidth="1"/>
    <col min="78" max="88" width="0" style="31" hidden="1" customWidth="1"/>
    <col min="89" max="16384" width="8.85546875" style="31" hidden="1"/>
  </cols>
  <sheetData>
    <row r="1" spans="1:88" ht="15" customHeight="1">
      <c r="O1" s="2"/>
      <c r="P1" s="2"/>
      <c r="Q1" s="2"/>
      <c r="S1" s="17"/>
      <c r="T1" s="17"/>
      <c r="U1" s="17"/>
      <c r="V1" s="17"/>
      <c r="W1" s="159" t="s">
        <v>95</v>
      </c>
      <c r="X1" s="159"/>
      <c r="Y1" s="159"/>
      <c r="Z1" s="159"/>
      <c r="AA1" s="159"/>
      <c r="AB1" s="159"/>
      <c r="AC1" s="159"/>
      <c r="AD1" s="159"/>
      <c r="AE1" s="159"/>
      <c r="AF1" s="159"/>
      <c r="AG1" s="159"/>
      <c r="AH1" s="159"/>
      <c r="AI1" s="159"/>
      <c r="AJ1" s="159"/>
      <c r="AK1" s="159"/>
      <c r="AL1" s="79"/>
      <c r="AM1" s="79"/>
      <c r="AN1" s="79"/>
      <c r="AO1" s="79"/>
      <c r="BB1" s="80"/>
      <c r="BC1" s="80"/>
      <c r="BE1" s="17"/>
      <c r="BF1" s="17"/>
      <c r="BG1" s="17"/>
      <c r="BH1" s="17"/>
      <c r="BI1" s="159" t="str">
        <f>W1</f>
        <v>Form 2B - Retention Pond
Design Form</v>
      </c>
      <c r="BJ1" s="159"/>
      <c r="BK1" s="159"/>
      <c r="BL1" s="159"/>
      <c r="BM1" s="159"/>
      <c r="BN1" s="159"/>
      <c r="BO1" s="159"/>
      <c r="BP1" s="159"/>
      <c r="BQ1" s="159"/>
      <c r="BR1" s="159"/>
      <c r="BS1" s="159"/>
      <c r="BT1" s="159"/>
      <c r="BU1" s="159"/>
      <c r="BV1" s="159"/>
      <c r="BW1" s="159"/>
      <c r="BX1" s="159"/>
      <c r="CE1" s="80"/>
      <c r="CF1" s="80"/>
      <c r="CG1" s="80"/>
      <c r="CH1" s="80"/>
      <c r="CI1" s="80"/>
      <c r="CJ1" s="80"/>
    </row>
    <row r="2" spans="1:88" ht="15" customHeight="1">
      <c r="J2" s="2"/>
      <c r="K2" s="2"/>
      <c r="L2" s="2"/>
      <c r="M2" s="2"/>
      <c r="N2" s="2"/>
      <c r="O2" s="2"/>
      <c r="P2" s="2"/>
      <c r="Q2" s="2"/>
      <c r="R2" s="17"/>
      <c r="S2" s="17"/>
      <c r="T2" s="17"/>
      <c r="U2" s="17"/>
      <c r="V2" s="17"/>
      <c r="W2" s="159"/>
      <c r="X2" s="159"/>
      <c r="Y2" s="159"/>
      <c r="Z2" s="159"/>
      <c r="AA2" s="159"/>
      <c r="AB2" s="159"/>
      <c r="AC2" s="159"/>
      <c r="AD2" s="159"/>
      <c r="AE2" s="159"/>
      <c r="AF2" s="159"/>
      <c r="AG2" s="159"/>
      <c r="AH2" s="159"/>
      <c r="AI2" s="159"/>
      <c r="AJ2" s="159"/>
      <c r="AK2" s="159"/>
      <c r="AL2" s="79"/>
      <c r="AM2" s="79"/>
      <c r="AN2" s="79"/>
      <c r="AO2" s="79"/>
      <c r="BA2" s="80"/>
      <c r="BB2" s="80"/>
      <c r="BC2" s="80"/>
      <c r="BD2" s="17"/>
      <c r="BE2" s="17"/>
      <c r="BF2" s="17"/>
      <c r="BG2" s="17"/>
      <c r="BH2" s="17"/>
      <c r="BI2" s="159"/>
      <c r="BJ2" s="159"/>
      <c r="BK2" s="159"/>
      <c r="BL2" s="159"/>
      <c r="BM2" s="159"/>
      <c r="BN2" s="159"/>
      <c r="BO2" s="159"/>
      <c r="BP2" s="159"/>
      <c r="BQ2" s="159"/>
      <c r="BR2" s="159"/>
      <c r="BS2" s="159"/>
      <c r="BT2" s="159"/>
      <c r="BU2" s="159"/>
      <c r="BV2" s="159"/>
      <c r="BW2" s="159"/>
      <c r="BX2" s="159"/>
      <c r="CE2" s="80"/>
      <c r="CF2" s="80"/>
      <c r="CG2" s="80"/>
      <c r="CH2" s="80"/>
      <c r="CI2" s="80"/>
      <c r="CJ2" s="80"/>
    </row>
    <row r="3" spans="1:88" ht="15" customHeight="1">
      <c r="J3" s="2"/>
      <c r="K3" s="2"/>
      <c r="L3" s="2"/>
      <c r="M3" s="2"/>
      <c r="N3" s="2"/>
      <c r="O3" s="2"/>
      <c r="P3" s="2"/>
      <c r="Q3" s="2"/>
      <c r="R3" s="17"/>
      <c r="S3" s="17"/>
      <c r="T3" s="17"/>
      <c r="U3" s="17"/>
      <c r="V3" s="17"/>
      <c r="W3" s="159"/>
      <c r="X3" s="159"/>
      <c r="Y3" s="159"/>
      <c r="Z3" s="159"/>
      <c r="AA3" s="159"/>
      <c r="AB3" s="159"/>
      <c r="AC3" s="159"/>
      <c r="AD3" s="159"/>
      <c r="AE3" s="159"/>
      <c r="AF3" s="159"/>
      <c r="AG3" s="159"/>
      <c r="AH3" s="159"/>
      <c r="AI3" s="159"/>
      <c r="AJ3" s="159"/>
      <c r="AK3" s="159"/>
      <c r="AL3" s="79"/>
      <c r="AM3" s="79"/>
      <c r="AN3" s="79"/>
      <c r="AO3" s="79"/>
      <c r="BA3" s="80"/>
      <c r="BB3" s="80"/>
      <c r="BC3" s="80"/>
      <c r="BD3" s="17"/>
      <c r="BE3" s="17"/>
      <c r="BF3" s="17"/>
      <c r="BG3" s="17"/>
      <c r="BH3" s="17"/>
      <c r="BI3" s="159"/>
      <c r="BJ3" s="159"/>
      <c r="BK3" s="159"/>
      <c r="BL3" s="159"/>
      <c r="BM3" s="159"/>
      <c r="BN3" s="159"/>
      <c r="BO3" s="159"/>
      <c r="BP3" s="159"/>
      <c r="BQ3" s="159"/>
      <c r="BR3" s="159"/>
      <c r="BS3" s="159"/>
      <c r="BT3" s="159"/>
      <c r="BU3" s="159"/>
      <c r="BV3" s="159"/>
      <c r="BW3" s="159"/>
      <c r="BX3" s="159"/>
      <c r="CE3" s="80"/>
      <c r="CF3" s="80"/>
      <c r="CG3" s="80"/>
      <c r="CH3" s="80"/>
      <c r="CI3" s="80"/>
      <c r="CJ3" s="80"/>
    </row>
    <row r="4" spans="1:88" ht="15" customHeight="1">
      <c r="J4" s="2"/>
      <c r="K4" s="2"/>
      <c r="L4" s="2"/>
      <c r="M4" s="2"/>
      <c r="N4" s="2"/>
      <c r="O4" s="2"/>
      <c r="P4" s="2"/>
      <c r="Q4" s="2"/>
      <c r="R4" s="17"/>
      <c r="S4" s="17"/>
      <c r="T4" s="17"/>
      <c r="U4" s="17"/>
      <c r="V4" s="17"/>
      <c r="W4" s="159"/>
      <c r="X4" s="159"/>
      <c r="Y4" s="159"/>
      <c r="Z4" s="159"/>
      <c r="AA4" s="159"/>
      <c r="AB4" s="159"/>
      <c r="AC4" s="159"/>
      <c r="AD4" s="159"/>
      <c r="AE4" s="159"/>
      <c r="AF4" s="159"/>
      <c r="AG4" s="159"/>
      <c r="AH4" s="159"/>
      <c r="AI4" s="159"/>
      <c r="AJ4" s="159"/>
      <c r="AK4" s="159"/>
      <c r="AL4" s="79"/>
      <c r="AM4" s="79"/>
      <c r="AN4" s="79"/>
      <c r="AO4" s="79"/>
      <c r="BA4" s="80"/>
      <c r="BB4" s="80"/>
      <c r="BC4" s="80"/>
      <c r="BD4" s="17"/>
      <c r="BE4" s="17"/>
      <c r="BF4" s="17"/>
      <c r="BG4" s="17"/>
      <c r="BH4" s="17"/>
      <c r="BI4" s="159"/>
      <c r="BJ4" s="159"/>
      <c r="BK4" s="159"/>
      <c r="BL4" s="159"/>
      <c r="BM4" s="159"/>
      <c r="BN4" s="159"/>
      <c r="BO4" s="159"/>
      <c r="BP4" s="159"/>
      <c r="BQ4" s="159"/>
      <c r="BR4" s="159"/>
      <c r="BS4" s="159"/>
      <c r="BT4" s="159"/>
      <c r="BU4" s="159"/>
      <c r="BV4" s="159"/>
      <c r="BW4" s="159"/>
      <c r="BX4" s="159"/>
      <c r="CE4" s="80"/>
      <c r="CF4" s="80"/>
      <c r="CG4" s="80"/>
      <c r="CH4" s="80"/>
      <c r="CI4" s="80"/>
      <c r="CJ4" s="80"/>
    </row>
    <row r="5" spans="1:88" ht="4.9000000000000004" customHeight="1">
      <c r="J5" s="2"/>
      <c r="K5" s="2"/>
      <c r="L5" s="2"/>
      <c r="M5" s="2"/>
      <c r="N5" s="2"/>
      <c r="O5" s="2"/>
      <c r="P5" s="2"/>
      <c r="Q5" s="2"/>
      <c r="R5" s="143"/>
      <c r="S5" s="143"/>
      <c r="T5" s="143"/>
      <c r="U5" s="143"/>
      <c r="V5" s="143"/>
      <c r="W5" s="143"/>
      <c r="X5" s="143"/>
      <c r="Y5" s="143"/>
      <c r="Z5" s="143"/>
      <c r="AA5" s="143"/>
      <c r="AB5" s="143"/>
      <c r="AC5" s="143"/>
      <c r="AD5" s="143"/>
      <c r="AE5" s="143"/>
      <c r="AF5" s="143"/>
      <c r="AG5" s="143"/>
      <c r="AH5" s="143"/>
      <c r="AI5" s="143"/>
      <c r="AJ5" s="143"/>
      <c r="AL5" s="79"/>
      <c r="AM5" s="79"/>
      <c r="AN5" s="79"/>
      <c r="AO5" s="79"/>
    </row>
    <row r="6" spans="1:88" ht="15" customHeight="1">
      <c r="A6" s="18"/>
      <c r="B6" s="19" t="s">
        <v>96</v>
      </c>
      <c r="C6" s="19"/>
      <c r="D6" s="19"/>
      <c r="E6" s="19"/>
      <c r="F6" s="19"/>
      <c r="G6" s="19"/>
      <c r="H6" s="19"/>
      <c r="I6" s="19"/>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1"/>
      <c r="AL6" s="79"/>
      <c r="AM6" s="79"/>
      <c r="AN6" s="79"/>
      <c r="AO6" s="79"/>
      <c r="AQ6" s="158" t="s">
        <v>97</v>
      </c>
      <c r="AR6" s="158"/>
      <c r="AS6" s="158"/>
      <c r="AT6" s="158"/>
      <c r="AU6" s="158"/>
      <c r="AV6" s="158"/>
      <c r="AW6" s="158"/>
      <c r="AX6" s="158"/>
      <c r="AY6" s="158"/>
      <c r="AZ6" s="158"/>
      <c r="BA6" s="158"/>
      <c r="BB6" s="158"/>
      <c r="BC6" s="158"/>
      <c r="BD6" s="158"/>
      <c r="BE6" s="158"/>
      <c r="BF6" s="70"/>
      <c r="BG6" s="70"/>
      <c r="BH6" s="70"/>
      <c r="BI6" s="70"/>
      <c r="BJ6" s="70"/>
      <c r="BK6" s="70"/>
      <c r="BL6" s="70"/>
      <c r="BM6" s="70"/>
      <c r="BN6" s="70"/>
      <c r="BO6" s="70"/>
      <c r="BP6" s="70"/>
      <c r="BQ6" s="70"/>
      <c r="BR6" s="70"/>
      <c r="BS6" s="70"/>
      <c r="BT6" s="70"/>
      <c r="BU6" s="70"/>
      <c r="BV6" s="70"/>
      <c r="BW6" s="70"/>
      <c r="BX6" s="70"/>
      <c r="BY6" s="70"/>
    </row>
    <row r="7" spans="1:88" ht="15" customHeight="1">
      <c r="A7" s="22"/>
      <c r="B7" s="11" t="s">
        <v>98</v>
      </c>
      <c r="C7" s="11"/>
      <c r="D7" s="11"/>
      <c r="E7" s="58"/>
      <c r="F7" s="58"/>
      <c r="G7" s="58"/>
      <c r="H7" s="58"/>
      <c r="I7" s="58"/>
      <c r="J7" s="58"/>
      <c r="K7" s="58"/>
      <c r="L7" s="58"/>
      <c r="M7" s="58"/>
      <c r="N7" s="58"/>
      <c r="O7" s="58"/>
      <c r="P7" s="58"/>
      <c r="Q7" s="58"/>
      <c r="R7" s="58"/>
      <c r="S7" s="58"/>
      <c r="T7" s="58"/>
      <c r="U7" s="58"/>
      <c r="V7" s="58"/>
      <c r="W7" s="58"/>
      <c r="X7" s="58"/>
      <c r="Y7" s="58"/>
      <c r="Z7" s="58"/>
      <c r="AA7" s="58"/>
      <c r="AB7" s="58"/>
      <c r="AC7" s="11"/>
      <c r="AD7" s="11"/>
      <c r="AE7" s="23" t="s">
        <v>99</v>
      </c>
      <c r="AF7" s="58"/>
      <c r="AG7" s="58"/>
      <c r="AH7" s="58"/>
      <c r="AI7" s="58"/>
      <c r="AJ7" s="58"/>
      <c r="AK7" s="24"/>
      <c r="AL7" s="79"/>
      <c r="AM7" s="79"/>
      <c r="AN7" s="79"/>
      <c r="AO7" s="79"/>
      <c r="AQ7" s="158"/>
      <c r="AR7" s="158"/>
      <c r="AS7" s="158"/>
      <c r="AT7" s="158"/>
      <c r="AU7" s="158"/>
      <c r="AV7" s="158"/>
      <c r="AW7" s="158"/>
      <c r="AX7" s="158"/>
      <c r="AY7" s="158"/>
      <c r="AZ7" s="158"/>
      <c r="BA7" s="158"/>
      <c r="BB7" s="158"/>
      <c r="BC7" s="158"/>
      <c r="BD7" s="158"/>
      <c r="BE7" s="158"/>
      <c r="BF7" s="70"/>
      <c r="BG7" s="70"/>
      <c r="BH7" s="70"/>
      <c r="BI7" s="70"/>
      <c r="BJ7" s="70"/>
      <c r="BK7" s="70"/>
      <c r="BL7" s="70"/>
      <c r="BM7" s="70"/>
      <c r="BN7" s="70"/>
      <c r="BO7" s="70"/>
      <c r="BP7" s="70"/>
      <c r="BQ7" s="70"/>
      <c r="BR7" s="70"/>
      <c r="BS7" s="70"/>
      <c r="BT7" s="70"/>
      <c r="BU7" s="70"/>
      <c r="BV7" s="70"/>
      <c r="BW7" s="70"/>
      <c r="BX7" s="70"/>
      <c r="BY7" s="70"/>
    </row>
    <row r="8" spans="1:88" ht="4.9000000000000004" customHeight="1">
      <c r="A8" s="22"/>
      <c r="B8" s="11"/>
      <c r="C8" s="11"/>
      <c r="D8" s="11"/>
      <c r="E8" s="11"/>
      <c r="F8" s="11"/>
      <c r="G8" s="11"/>
      <c r="H8" s="11"/>
      <c r="I8" s="11"/>
      <c r="J8" s="11"/>
      <c r="K8" s="11"/>
      <c r="L8" s="11"/>
      <c r="M8" s="11"/>
      <c r="N8" s="11"/>
      <c r="O8" s="11"/>
      <c r="P8" s="11"/>
      <c r="Q8" s="11"/>
      <c r="R8" s="11"/>
      <c r="S8" s="11"/>
      <c r="T8" s="11"/>
      <c r="U8" s="11"/>
      <c r="V8" s="11"/>
      <c r="W8" s="11"/>
      <c r="X8" s="11"/>
      <c r="Y8" s="11"/>
      <c r="Z8" s="23"/>
      <c r="AA8" s="12"/>
      <c r="AB8" s="12"/>
      <c r="AC8" s="12"/>
      <c r="AD8" s="12"/>
      <c r="AE8" s="11"/>
      <c r="AF8" s="11"/>
      <c r="AG8" s="11"/>
      <c r="AH8" s="12"/>
      <c r="AI8" s="12"/>
      <c r="AJ8" s="12"/>
      <c r="AK8" s="24"/>
      <c r="AL8" s="79"/>
      <c r="AM8" s="79"/>
      <c r="AN8" s="79"/>
      <c r="AO8" s="79"/>
    </row>
    <row r="9" spans="1:88" ht="15" customHeight="1">
      <c r="A9" s="22"/>
      <c r="B9" s="11" t="s">
        <v>100</v>
      </c>
      <c r="C9" s="23"/>
      <c r="D9" s="23"/>
      <c r="E9" s="23"/>
      <c r="F9" s="11"/>
      <c r="G9" s="81"/>
      <c r="H9" s="11" t="s">
        <v>101</v>
      </c>
      <c r="I9" s="11"/>
      <c r="J9" s="11"/>
      <c r="K9" s="11"/>
      <c r="L9" s="11"/>
      <c r="M9" s="11"/>
      <c r="N9" s="81"/>
      <c r="O9" s="11" t="s">
        <v>102</v>
      </c>
      <c r="P9" s="11"/>
      <c r="Q9" s="11"/>
      <c r="R9" s="11"/>
      <c r="S9" s="11"/>
      <c r="T9" s="11"/>
      <c r="U9" s="11"/>
      <c r="V9" s="11"/>
      <c r="W9" s="81"/>
      <c r="X9" s="11" t="s">
        <v>103</v>
      </c>
      <c r="Y9" s="11"/>
      <c r="Z9" s="11"/>
      <c r="AA9" s="11"/>
      <c r="AB9" s="11"/>
      <c r="AC9" s="11"/>
      <c r="AD9" s="11"/>
      <c r="AE9" s="11"/>
      <c r="AF9" s="11"/>
      <c r="AG9" s="11"/>
      <c r="AH9" s="11"/>
      <c r="AI9" s="11"/>
      <c r="AJ9" s="11"/>
      <c r="AK9" s="24"/>
      <c r="AL9" s="79"/>
      <c r="AM9" s="79"/>
      <c r="AN9" s="79"/>
      <c r="AO9" s="79"/>
      <c r="AQ9" t="s">
        <v>104</v>
      </c>
      <c r="AR9"/>
      <c r="AS9"/>
      <c r="AT9"/>
      <c r="AU9"/>
      <c r="AV9"/>
      <c r="AW9"/>
      <c r="AX9"/>
      <c r="AY9"/>
      <c r="AZ9"/>
      <c r="BA9"/>
      <c r="BB9"/>
      <c r="BC9"/>
      <c r="BD9"/>
      <c r="BE9"/>
      <c r="BF9"/>
      <c r="BG9"/>
      <c r="BH9"/>
      <c r="BI9"/>
      <c r="BJ9"/>
      <c r="BK9"/>
      <c r="BL9"/>
      <c r="BM9"/>
      <c r="BN9"/>
      <c r="BO9"/>
      <c r="BP9"/>
      <c r="BQ9"/>
      <c r="BR9"/>
      <c r="BS9"/>
      <c r="BT9"/>
      <c r="BU9"/>
      <c r="BV9"/>
      <c r="BW9"/>
      <c r="BX9"/>
      <c r="BY9"/>
    </row>
    <row r="10" spans="1:88" ht="4.9000000000000004" customHeight="1">
      <c r="A10" s="22"/>
      <c r="B10" s="11"/>
      <c r="C10" s="23"/>
      <c r="D10" s="23"/>
      <c r="E10" s="23"/>
      <c r="F10" s="11"/>
      <c r="G10" s="23"/>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24"/>
      <c r="AL10" s="79"/>
      <c r="AM10" s="79"/>
      <c r="AN10" s="79"/>
      <c r="AO10" s="79"/>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row>
    <row r="11" spans="1:88" ht="15" customHeight="1">
      <c r="A11" s="22"/>
      <c r="B11" s="11" t="s">
        <v>105</v>
      </c>
      <c r="C11" s="11"/>
      <c r="D11" s="11"/>
      <c r="E11" s="11"/>
      <c r="F11" s="11"/>
      <c r="G11" s="81"/>
      <c r="H11" s="11" t="s">
        <v>106</v>
      </c>
      <c r="I11" s="11"/>
      <c r="J11" s="11"/>
      <c r="K11" s="11"/>
      <c r="L11" s="11"/>
      <c r="M11" s="11"/>
      <c r="N11" s="81"/>
      <c r="O11" s="11" t="s">
        <v>107</v>
      </c>
      <c r="P11" s="11"/>
      <c r="Q11" s="11"/>
      <c r="R11" s="11"/>
      <c r="S11" s="11"/>
      <c r="T11" s="11"/>
      <c r="U11" s="11"/>
      <c r="V11" s="11"/>
      <c r="W11" s="81"/>
      <c r="X11" s="11" t="s">
        <v>108</v>
      </c>
      <c r="Y11" s="11"/>
      <c r="Z11" s="11"/>
      <c r="AA11" s="11"/>
      <c r="AB11" s="11"/>
      <c r="AC11" s="11"/>
      <c r="AD11" s="81"/>
      <c r="AE11" s="11" t="s">
        <v>109</v>
      </c>
      <c r="AF11" s="82"/>
      <c r="AG11" s="11"/>
      <c r="AH11" s="11"/>
      <c r="AI11" s="11"/>
      <c r="AJ11" s="11"/>
      <c r="AK11" s="24"/>
      <c r="AL11" s="79"/>
      <c r="AM11" s="79"/>
      <c r="AN11" s="79"/>
      <c r="AO11" s="79"/>
      <c r="AQ11" s="26">
        <v>1</v>
      </c>
      <c r="AR11" t="s">
        <v>110</v>
      </c>
      <c r="AS11"/>
      <c r="AT11"/>
      <c r="AU11"/>
      <c r="AV11"/>
      <c r="AW11"/>
      <c r="AX11"/>
      <c r="AY11"/>
      <c r="AZ11"/>
      <c r="BA11"/>
      <c r="BB11"/>
      <c r="BC11"/>
      <c r="BD11"/>
      <c r="BE11"/>
      <c r="BF11"/>
      <c r="BG11"/>
      <c r="BH11"/>
      <c r="BI11"/>
      <c r="BJ11"/>
      <c r="BK11"/>
      <c r="BL11"/>
      <c r="BM11"/>
      <c r="BN11"/>
      <c r="BO11"/>
      <c r="BP11"/>
      <c r="BQ11"/>
      <c r="BR11"/>
      <c r="BS11"/>
      <c r="BT11"/>
      <c r="BU11"/>
      <c r="BV11"/>
      <c r="BW11"/>
      <c r="BX11"/>
      <c r="BY11"/>
    </row>
    <row r="12" spans="1:88" ht="4.9000000000000004" customHeight="1">
      <c r="A12" s="22"/>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24"/>
      <c r="AL12" s="79"/>
      <c r="AM12" s="79"/>
      <c r="AN12" s="79"/>
      <c r="AO12" s="79"/>
      <c r="AQ12" s="26"/>
      <c r="AR12"/>
      <c r="AS12"/>
      <c r="AT12"/>
      <c r="AU12"/>
      <c r="AV12"/>
      <c r="AW12"/>
      <c r="AX12"/>
      <c r="AY12"/>
      <c r="AZ12"/>
      <c r="BA12"/>
      <c r="BB12"/>
      <c r="BC12"/>
      <c r="BD12"/>
      <c r="BE12"/>
      <c r="BF12"/>
      <c r="BG12"/>
      <c r="BH12"/>
      <c r="BI12"/>
      <c r="BJ12"/>
      <c r="BK12"/>
      <c r="BL12"/>
      <c r="BM12"/>
      <c r="BN12"/>
      <c r="BO12"/>
      <c r="BP12"/>
      <c r="BQ12"/>
      <c r="BR12"/>
      <c r="BS12"/>
      <c r="BT12"/>
      <c r="BU12"/>
      <c r="BV12"/>
      <c r="BW12"/>
      <c r="BX12"/>
      <c r="BY12"/>
    </row>
    <row r="13" spans="1:88" ht="15" customHeight="1">
      <c r="A13" s="22"/>
      <c r="B13" s="12" t="s">
        <v>111</v>
      </c>
      <c r="C13" s="11"/>
      <c r="D13" s="77"/>
      <c r="E13" s="23"/>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24"/>
      <c r="AL13" s="79"/>
      <c r="AM13" s="79"/>
      <c r="AN13" s="79"/>
      <c r="AO13" s="79"/>
      <c r="AQ13" s="26">
        <v>2</v>
      </c>
      <c r="AR13" t="s">
        <v>112</v>
      </c>
      <c r="AS13"/>
      <c r="AT13"/>
      <c r="AU13"/>
      <c r="AV13"/>
      <c r="AW13"/>
      <c r="AX13"/>
      <c r="AY13"/>
      <c r="AZ13"/>
      <c r="BA13"/>
      <c r="BB13"/>
      <c r="BC13"/>
      <c r="BD13"/>
      <c r="BE13"/>
      <c r="BF13"/>
      <c r="BG13"/>
      <c r="BH13"/>
      <c r="BI13"/>
      <c r="BJ13"/>
      <c r="BK13"/>
      <c r="BL13"/>
      <c r="BM13"/>
      <c r="BN13"/>
      <c r="BO13"/>
      <c r="BP13"/>
      <c r="BQ13"/>
      <c r="BR13"/>
      <c r="BS13"/>
      <c r="BT13"/>
      <c r="BU13"/>
      <c r="BV13"/>
      <c r="BW13"/>
      <c r="BX13"/>
      <c r="BY13"/>
    </row>
    <row r="14" spans="1:88" ht="4.9000000000000004" customHeight="1">
      <c r="A14" s="29"/>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30"/>
      <c r="AL14" s="79"/>
      <c r="AM14" s="79"/>
      <c r="AN14" s="79"/>
      <c r="AO14" s="79"/>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row>
    <row r="15" spans="1:88" ht="4.9000000000000004" customHeight="1">
      <c r="AL15" s="79"/>
      <c r="AM15" s="79"/>
      <c r="AN15" s="79"/>
      <c r="AO15" s="79"/>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row>
    <row r="16" spans="1:88" ht="15" customHeight="1">
      <c r="B16" s="1" t="s">
        <v>113</v>
      </c>
      <c r="C16" s="1"/>
      <c r="D16" s="1"/>
      <c r="E16" s="1"/>
      <c r="F16" s="1"/>
      <c r="G16" s="1"/>
      <c r="H16" s="1"/>
      <c r="I16" s="1"/>
      <c r="AD16" s="148"/>
      <c r="AQ16" t="s">
        <v>114</v>
      </c>
      <c r="AR16"/>
      <c r="AS16"/>
      <c r="AT16"/>
      <c r="AU16"/>
      <c r="AV16"/>
      <c r="AW16"/>
      <c r="AX16"/>
      <c r="AY16"/>
      <c r="AZ16"/>
      <c r="BA16"/>
      <c r="BB16"/>
      <c r="BC16"/>
      <c r="BD16"/>
      <c r="BE16"/>
      <c r="BF16"/>
      <c r="BG16"/>
      <c r="BH16"/>
      <c r="BI16"/>
      <c r="BJ16"/>
      <c r="BK16"/>
      <c r="BL16"/>
      <c r="BM16"/>
      <c r="BN16"/>
      <c r="BO16"/>
      <c r="BP16"/>
      <c r="BQ16"/>
      <c r="BR16"/>
      <c r="BS16"/>
      <c r="BT16"/>
      <c r="BU16"/>
      <c r="BV16"/>
      <c r="BW16"/>
      <c r="BX16"/>
      <c r="BY16"/>
    </row>
    <row r="17" spans="2:77" ht="14.65" customHeight="1">
      <c r="D17" s="148" t="s">
        <v>115</v>
      </c>
      <c r="E17" s="172"/>
      <c r="F17" s="172"/>
      <c r="G17" s="172"/>
      <c r="H17" s="172"/>
      <c r="I17" s="172"/>
      <c r="J17" s="172"/>
      <c r="K17" s="172"/>
      <c r="L17" s="172"/>
      <c r="M17" s="172"/>
      <c r="N17" s="172"/>
      <c r="O17" s="172"/>
      <c r="P17" s="172"/>
      <c r="Q17" s="172"/>
      <c r="R17" s="172"/>
      <c r="S17" s="172"/>
      <c r="T17" s="172"/>
      <c r="U17" s="172"/>
      <c r="V17" s="172"/>
      <c r="W17" s="172"/>
      <c r="X17" s="172"/>
      <c r="AD17" s="148" t="s">
        <v>116</v>
      </c>
      <c r="AE17" s="170"/>
      <c r="AF17" s="170"/>
      <c r="AG17" s="170"/>
      <c r="AH17" s="170"/>
      <c r="AI17" s="170"/>
      <c r="AJ17" s="170"/>
      <c r="AQ17" s="26">
        <v>1</v>
      </c>
      <c r="AR17" s="83" t="s">
        <v>117</v>
      </c>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row>
    <row r="18" spans="2:77" ht="14.65" customHeight="1">
      <c r="D18" s="148" t="s">
        <v>118</v>
      </c>
      <c r="E18" s="173"/>
      <c r="F18" s="173"/>
      <c r="G18" s="173"/>
      <c r="H18" s="173"/>
      <c r="I18" s="173"/>
      <c r="J18" s="173"/>
      <c r="K18" s="173"/>
      <c r="L18" s="173"/>
      <c r="M18" s="173"/>
      <c r="N18" s="173"/>
      <c r="O18" s="173"/>
      <c r="P18" s="173"/>
      <c r="Q18" s="173"/>
      <c r="R18" s="173"/>
      <c r="S18" s="173"/>
      <c r="T18" s="173"/>
      <c r="U18" s="173"/>
      <c r="V18" s="173"/>
      <c r="W18" s="173"/>
      <c r="X18" s="173"/>
      <c r="AD18" s="148" t="s">
        <v>119</v>
      </c>
      <c r="AE18" s="171"/>
      <c r="AF18" s="171"/>
      <c r="AG18" s="171"/>
      <c r="AH18" s="171"/>
      <c r="AI18" s="171"/>
      <c r="AJ18" s="171"/>
      <c r="AQ18" s="26">
        <v>2</v>
      </c>
      <c r="AR18" s="27" t="s">
        <v>120</v>
      </c>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row>
    <row r="19" spans="2:77" ht="4.9000000000000004" customHeight="1">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84"/>
      <c r="AM19" s="84"/>
      <c r="AN19" s="84"/>
      <c r="AO19" s="84"/>
      <c r="AQ19" s="26"/>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row>
    <row r="20" spans="2:77" ht="14.65" customHeight="1">
      <c r="E20" s="148" t="s">
        <v>121</v>
      </c>
      <c r="F20" s="14"/>
      <c r="G20" s="31" t="s">
        <v>101</v>
      </c>
      <c r="N20" s="14"/>
      <c r="O20" s="31" t="s">
        <v>102</v>
      </c>
      <c r="V20" s="14"/>
      <c r="W20" s="31" t="s">
        <v>103</v>
      </c>
      <c r="AQ20" s="26"/>
      <c r="AR20" s="27" t="s">
        <v>122</v>
      </c>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row>
    <row r="21" spans="2:77" ht="4.9000000000000004" customHeight="1">
      <c r="C21" s="148"/>
      <c r="D21" s="148"/>
      <c r="E21" s="148"/>
      <c r="F21" s="148"/>
      <c r="G21" s="148"/>
      <c r="H21" s="148"/>
      <c r="I21" s="148"/>
    </row>
    <row r="22" spans="2:77" ht="14.65" customHeight="1">
      <c r="D22" s="148"/>
      <c r="E22" s="148"/>
      <c r="F22" s="148"/>
      <c r="H22" s="148" t="s">
        <v>123</v>
      </c>
      <c r="I22" s="148"/>
      <c r="J22" s="154"/>
      <c r="K22" s="154"/>
      <c r="L22" s="154"/>
      <c r="M22" s="154"/>
      <c r="N22" s="31" t="s">
        <v>124</v>
      </c>
      <c r="AQ22" s="26">
        <v>3</v>
      </c>
      <c r="AR22" s="27" t="s">
        <v>125</v>
      </c>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row>
    <row r="23" spans="2:77" ht="14.65" customHeight="1">
      <c r="B23" s="31" t="s">
        <v>126</v>
      </c>
      <c r="Z23" s="148" t="s">
        <v>127</v>
      </c>
      <c r="AA23" s="174"/>
      <c r="AB23" s="174"/>
      <c r="AC23" s="174"/>
      <c r="AD23" s="174"/>
      <c r="AE23" s="31" t="s">
        <v>124</v>
      </c>
      <c r="AQ23" s="26"/>
      <c r="AR23" s="27" t="s">
        <v>128</v>
      </c>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row>
    <row r="24" spans="2:77" ht="14.65" customHeight="1">
      <c r="D24" s="148"/>
      <c r="E24" s="148"/>
      <c r="F24" s="148"/>
      <c r="G24" s="148"/>
      <c r="I24" s="148" t="s">
        <v>129</v>
      </c>
      <c r="J24" s="154"/>
      <c r="K24" s="154"/>
      <c r="L24" s="154"/>
      <c r="M24" s="154"/>
      <c r="N24" s="31" t="s">
        <v>124</v>
      </c>
      <c r="S24" s="31" t="s">
        <v>130</v>
      </c>
      <c r="AQ24" s="26"/>
      <c r="AR24" s="27" t="str">
        <f>"by the "&amp;Tables!$C$22&amp;" Engineer;"</f>
        <v>by the City Engineer;</v>
      </c>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row>
    <row r="25" spans="2:77" ht="14.65" customHeight="1">
      <c r="D25" s="148"/>
      <c r="E25" s="148"/>
      <c r="F25" s="148"/>
      <c r="G25" s="148"/>
      <c r="I25" s="148" t="s">
        <v>131</v>
      </c>
      <c r="J25" s="153"/>
      <c r="K25" s="153"/>
      <c r="L25" s="153"/>
      <c r="M25" s="153"/>
      <c r="N25" s="31" t="s">
        <v>124</v>
      </c>
      <c r="V25" s="148" t="s">
        <v>132</v>
      </c>
      <c r="W25" s="162">
        <f>IF(AL25=1,"0.00",IFERROR(IF($J$29-$AA$23&lt;0,0,$J$29-$AA$23),""))</f>
        <v>0</v>
      </c>
      <c r="X25" s="162"/>
      <c r="Y25" s="162"/>
      <c r="Z25" s="162"/>
      <c r="AA25" s="31" t="s">
        <v>124</v>
      </c>
      <c r="AL25" s="121">
        <f>IF(AND(J29=0,ISBLANK(AA23)),0,IF(OR(J29-AA23=0,J29-AA23&lt;0),1,2))</f>
        <v>0</v>
      </c>
      <c r="AQ25" s="26">
        <v>4</v>
      </c>
      <c r="AR25" t="s">
        <v>133</v>
      </c>
      <c r="AS25"/>
      <c r="AT25"/>
      <c r="AU25"/>
      <c r="AV25"/>
      <c r="AW25"/>
      <c r="AX25"/>
      <c r="AY25"/>
      <c r="AZ25"/>
      <c r="BA25"/>
      <c r="BB25"/>
      <c r="BC25"/>
      <c r="BD25"/>
      <c r="BE25"/>
      <c r="BF25"/>
      <c r="BG25"/>
      <c r="BH25"/>
      <c r="BI25"/>
      <c r="BJ25"/>
      <c r="BK25"/>
      <c r="BL25"/>
      <c r="BM25"/>
      <c r="BN25"/>
      <c r="BO25"/>
      <c r="BP25"/>
      <c r="BQ25"/>
      <c r="BR25"/>
      <c r="BS25"/>
      <c r="BT25"/>
      <c r="BU25"/>
      <c r="BV25"/>
      <c r="BW25"/>
      <c r="BX25"/>
      <c r="BY25"/>
    </row>
    <row r="26" spans="2:77" ht="14.65" customHeight="1">
      <c r="D26" s="148"/>
      <c r="E26" s="148"/>
      <c r="F26" s="148"/>
      <c r="G26" s="148"/>
      <c r="I26" s="148" t="s">
        <v>134</v>
      </c>
      <c r="J26" s="153"/>
      <c r="K26" s="153"/>
      <c r="L26" s="153"/>
      <c r="M26" s="153"/>
      <c r="N26" s="31" t="s">
        <v>124</v>
      </c>
      <c r="S26" s="31" t="s">
        <v>135</v>
      </c>
      <c r="AQ26" s="26"/>
      <c r="AR26" t="s">
        <v>136</v>
      </c>
      <c r="AS26"/>
      <c r="AT26"/>
      <c r="AU26"/>
      <c r="AV26"/>
      <c r="AW26"/>
      <c r="AX26"/>
      <c r="AY26"/>
      <c r="AZ26"/>
      <c r="BA26"/>
      <c r="BB26"/>
      <c r="BC26"/>
      <c r="BD26"/>
      <c r="BE26"/>
      <c r="BF26"/>
      <c r="BG26"/>
      <c r="BH26"/>
      <c r="BI26"/>
      <c r="BJ26"/>
      <c r="BK26"/>
      <c r="BL26"/>
      <c r="BM26"/>
      <c r="BN26"/>
      <c r="BO26"/>
      <c r="BP26"/>
      <c r="BQ26"/>
      <c r="BR26"/>
      <c r="BS26"/>
      <c r="BT26"/>
      <c r="BU26"/>
      <c r="BV26"/>
      <c r="BW26"/>
      <c r="BX26"/>
      <c r="BY26"/>
    </row>
    <row r="27" spans="2:77" ht="14.65" customHeight="1">
      <c r="D27" s="148"/>
      <c r="E27" s="148"/>
      <c r="F27" s="148"/>
      <c r="G27" s="148"/>
      <c r="I27" s="148" t="s">
        <v>137</v>
      </c>
      <c r="J27" s="153"/>
      <c r="K27" s="153"/>
      <c r="L27" s="153"/>
      <c r="M27" s="153"/>
      <c r="N27" s="31" t="s">
        <v>124</v>
      </c>
      <c r="V27" s="148" t="s">
        <v>138</v>
      </c>
      <c r="W27" s="31" t="str">
        <f>"AIA acres X "&amp;Tables!D15&amp; " in X 3,630"</f>
        <v>AIA acres X 1.20 in X 3,630</v>
      </c>
      <c r="AQ27" s="26">
        <v>5</v>
      </c>
      <c r="AR27" s="27" t="s">
        <v>139</v>
      </c>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row>
    <row r="28" spans="2:77" ht="14.65" customHeight="1" thickBot="1">
      <c r="D28" s="148"/>
      <c r="E28" s="148"/>
      <c r="F28" s="148"/>
      <c r="G28" s="148"/>
      <c r="I28" s="148" t="s">
        <v>140</v>
      </c>
      <c r="J28" s="168"/>
      <c r="K28" s="168"/>
      <c r="L28" s="168"/>
      <c r="M28" s="168"/>
      <c r="N28" s="31" t="s">
        <v>124</v>
      </c>
      <c r="V28" s="148" t="s">
        <v>138</v>
      </c>
      <c r="W28" s="162">
        <f>IF(AL25=1,"0.00",IFERROR(IF($J$29-$AA$23&lt;0,0,$J$29-$AA$23),""))</f>
        <v>0</v>
      </c>
      <c r="X28" s="162"/>
      <c r="Y28" s="162"/>
      <c r="Z28" s="162"/>
      <c r="AA28" s="31" t="str">
        <f>"acres X "&amp;Tables!D15&amp;" in X 3,630"</f>
        <v>acres X 1.20 in X 3,630</v>
      </c>
      <c r="AR28" s="27" t="s">
        <v>141</v>
      </c>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row>
    <row r="29" spans="2:77" ht="14.65" customHeight="1" thickTop="1">
      <c r="D29" s="148"/>
      <c r="E29" s="148"/>
      <c r="F29" s="148"/>
      <c r="G29" s="148"/>
      <c r="I29" s="148" t="s">
        <v>142</v>
      </c>
      <c r="J29" s="162">
        <f>IF(SUM($J$24:$J$28)=0,0,SUM($J$24:$J$28))</f>
        <v>0</v>
      </c>
      <c r="K29" s="162"/>
      <c r="L29" s="162"/>
      <c r="M29" s="162"/>
      <c r="N29" s="31" t="s">
        <v>124</v>
      </c>
      <c r="V29" s="148" t="s">
        <v>138</v>
      </c>
      <c r="W29" s="163">
        <f>IF(AL25=1,"0",IFERROR(ROUND(IF(($J$29-$AA$23)*Tables!C15*3630&lt;0,0,($J$29-$AA$23)*Tables!C15*3630),0),""))</f>
        <v>0</v>
      </c>
      <c r="X29" s="163"/>
      <c r="Y29" s="163"/>
      <c r="Z29" s="163"/>
      <c r="AA29" s="31" t="s">
        <v>143</v>
      </c>
      <c r="AQ29" s="27"/>
      <c r="AR29" s="27" t="s">
        <v>144</v>
      </c>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row>
    <row r="30" spans="2:77" ht="15" customHeight="1">
      <c r="B30" s="1" t="s">
        <v>145</v>
      </c>
      <c r="C30" s="1"/>
      <c r="D30" s="1"/>
      <c r="E30" s="1"/>
      <c r="F30" s="1"/>
      <c r="G30" s="1"/>
      <c r="H30" s="1"/>
      <c r="I30" s="1"/>
      <c r="AQ30" s="26">
        <v>6</v>
      </c>
      <c r="AR30" s="27" t="s">
        <v>146</v>
      </c>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row>
    <row r="31" spans="2:77" s="13" customFormat="1" ht="15" hidden="1" customHeight="1">
      <c r="B31" s="85"/>
      <c r="C31" s="85"/>
      <c r="D31" s="85"/>
      <c r="E31" s="85"/>
      <c r="F31" s="85"/>
      <c r="G31" s="85"/>
      <c r="H31" s="85"/>
      <c r="I31" s="85"/>
      <c r="L31" s="119">
        <f>IF(ISBLANK(L32),1,2)</f>
        <v>1</v>
      </c>
      <c r="P31" s="119">
        <f>IF(ISBLANK(P32),1,2)</f>
        <v>1</v>
      </c>
      <c r="T31" s="119">
        <f>IF(ISBLANK(T32),1,2)</f>
        <v>1</v>
      </c>
      <c r="X31" s="119">
        <f>IF(ISBLANK(X32),1,2)</f>
        <v>1</v>
      </c>
      <c r="AB31" s="119">
        <f>IF(ISBLANK(AB32),1,2)</f>
        <v>1</v>
      </c>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row>
    <row r="32" spans="2:77" ht="14.65" customHeight="1">
      <c r="I32" s="148"/>
      <c r="J32" s="148" t="s">
        <v>147</v>
      </c>
      <c r="K32" s="148"/>
      <c r="L32" s="167"/>
      <c r="M32" s="167"/>
      <c r="N32" s="167"/>
      <c r="P32" s="167"/>
      <c r="Q32" s="167"/>
      <c r="R32" s="167"/>
      <c r="T32" s="167"/>
      <c r="U32" s="167"/>
      <c r="V32" s="167"/>
      <c r="W32" s="140"/>
      <c r="X32" s="167"/>
      <c r="Y32" s="167"/>
      <c r="Z32" s="167"/>
      <c r="AB32" s="167"/>
      <c r="AC32" s="167"/>
      <c r="AD32" s="167"/>
      <c r="AE32" s="140"/>
      <c r="AF32" s="175" t="s">
        <v>148</v>
      </c>
      <c r="AG32" s="175"/>
      <c r="AH32" s="175"/>
      <c r="AI32" s="140"/>
      <c r="AJ32" s="140"/>
      <c r="AQ32" s="27"/>
      <c r="AR32" s="27" t="s">
        <v>149</v>
      </c>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row>
    <row r="33" spans="2:77" ht="14.65" customHeight="1">
      <c r="I33" s="148"/>
      <c r="J33" s="148" t="s">
        <v>150</v>
      </c>
      <c r="K33" s="148"/>
      <c r="L33" s="153"/>
      <c r="M33" s="153"/>
      <c r="N33" s="153"/>
      <c r="P33" s="153"/>
      <c r="Q33" s="153"/>
      <c r="R33" s="153"/>
      <c r="T33" s="153"/>
      <c r="U33" s="153"/>
      <c r="V33" s="153"/>
      <c r="W33" s="140"/>
      <c r="X33" s="153"/>
      <c r="Y33" s="153"/>
      <c r="Z33" s="153"/>
      <c r="AB33" s="153"/>
      <c r="AC33" s="153"/>
      <c r="AD33" s="153"/>
      <c r="AE33" s="140"/>
      <c r="AF33" s="154"/>
      <c r="AG33" s="154"/>
      <c r="AH33" s="154"/>
      <c r="AI33" s="140"/>
      <c r="AJ33" s="140"/>
      <c r="AQ33" s="26">
        <v>7</v>
      </c>
      <c r="AR33" s="27" t="s">
        <v>151</v>
      </c>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row>
    <row r="34" spans="2:77" ht="14.65" customHeight="1">
      <c r="I34" s="148"/>
      <c r="J34" s="148" t="s">
        <v>152</v>
      </c>
      <c r="K34" s="148"/>
      <c r="L34" s="169"/>
      <c r="M34" s="169"/>
      <c r="N34" s="169"/>
      <c r="P34" s="155"/>
      <c r="Q34" s="155"/>
      <c r="R34" s="155"/>
      <c r="S34" s="86"/>
      <c r="T34" s="155"/>
      <c r="U34" s="155"/>
      <c r="V34" s="155"/>
      <c r="W34" s="140"/>
      <c r="X34" s="155"/>
      <c r="Y34" s="155"/>
      <c r="Z34" s="155"/>
      <c r="AB34" s="155"/>
      <c r="AC34" s="155"/>
      <c r="AD34" s="155"/>
      <c r="AE34" s="140"/>
      <c r="AF34" s="155"/>
      <c r="AG34" s="155"/>
      <c r="AH34" s="155"/>
      <c r="AI34" s="140"/>
      <c r="AJ34" s="140"/>
      <c r="AQ34" s="26"/>
      <c r="AR34" s="27" t="s">
        <v>153</v>
      </c>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row>
    <row r="35" spans="2:77" ht="14.65" customHeight="1">
      <c r="I35" s="148"/>
      <c r="J35" s="148" t="s">
        <v>154</v>
      </c>
      <c r="K35" s="148"/>
      <c r="L35" s="157"/>
      <c r="M35" s="157"/>
      <c r="N35" s="157"/>
      <c r="P35" s="156"/>
      <c r="Q35" s="156"/>
      <c r="R35" s="156"/>
      <c r="S35" s="35"/>
      <c r="T35" s="156"/>
      <c r="U35" s="156"/>
      <c r="V35" s="156"/>
      <c r="W35" s="140"/>
      <c r="X35" s="156"/>
      <c r="Y35" s="156"/>
      <c r="Z35" s="156"/>
      <c r="AB35" s="156"/>
      <c r="AC35" s="156"/>
      <c r="AD35" s="156"/>
      <c r="AE35" s="140"/>
      <c r="AF35" s="156"/>
      <c r="AG35" s="156"/>
      <c r="AH35" s="156"/>
      <c r="AI35" s="140"/>
      <c r="AJ35" s="140"/>
      <c r="AQ35" s="26">
        <v>8</v>
      </c>
      <c r="AR35" s="27" t="s">
        <v>155</v>
      </c>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row>
    <row r="36" spans="2:77" ht="14.65" customHeight="1">
      <c r="I36" s="148"/>
      <c r="J36" s="148" t="s">
        <v>156</v>
      </c>
      <c r="K36" s="148"/>
      <c r="W36" s="140"/>
      <c r="AE36" s="140"/>
      <c r="AI36" s="140"/>
      <c r="AJ36" s="140"/>
      <c r="AL36" s="133">
        <f>SUM(AL37:AL42)</f>
        <v>0</v>
      </c>
      <c r="AM36" s="121">
        <f>SUM(AM37:AM42)</f>
        <v>0</v>
      </c>
      <c r="AN36" s="13" t="s">
        <v>148</v>
      </c>
      <c r="AQ36" s="26"/>
      <c r="AR36" s="27" t="s">
        <v>157</v>
      </c>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row>
    <row r="37" spans="2:77" ht="14.65" customHeight="1">
      <c r="D37" s="35"/>
      <c r="E37" s="35"/>
      <c r="F37" s="176">
        <f>Tables!$C$15</f>
        <v>1.2</v>
      </c>
      <c r="G37" s="176"/>
      <c r="H37" s="35"/>
      <c r="J37" s="148" t="s">
        <v>14</v>
      </c>
      <c r="K37" s="148"/>
      <c r="L37" s="174"/>
      <c r="M37" s="154"/>
      <c r="N37" s="154"/>
      <c r="P37" s="154"/>
      <c r="Q37" s="154"/>
      <c r="R37" s="154"/>
      <c r="S37" s="43"/>
      <c r="T37" s="154"/>
      <c r="U37" s="154"/>
      <c r="V37" s="154"/>
      <c r="W37" s="140"/>
      <c r="X37" s="154"/>
      <c r="Y37" s="154"/>
      <c r="Z37" s="154"/>
      <c r="AB37" s="154"/>
      <c r="AC37" s="154"/>
      <c r="AD37" s="154"/>
      <c r="AE37" s="140"/>
      <c r="AF37" s="154"/>
      <c r="AG37" s="154"/>
      <c r="AH37" s="154"/>
      <c r="AI37" s="140"/>
      <c r="AJ37" s="140"/>
      <c r="AL37" s="121"/>
      <c r="AM37" s="121">
        <f t="shared" ref="AM37:AM42" si="0">IF(ISBLANK(AF37),0,1)</f>
        <v>0</v>
      </c>
      <c r="AR37" s="27" t="s">
        <v>158</v>
      </c>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row>
    <row r="38" spans="2:77" ht="14.65" customHeight="1">
      <c r="D38" s="35"/>
      <c r="E38" s="35"/>
      <c r="F38" s="176">
        <f>Tables!$C$16</f>
        <v>5.7</v>
      </c>
      <c r="G38" s="176"/>
      <c r="H38" s="35"/>
      <c r="J38" s="148" t="s">
        <v>19</v>
      </c>
      <c r="K38" s="148"/>
      <c r="L38" s="154"/>
      <c r="M38" s="154"/>
      <c r="N38" s="154"/>
      <c r="P38" s="154"/>
      <c r="Q38" s="154"/>
      <c r="R38" s="154"/>
      <c r="S38" s="43"/>
      <c r="T38" s="153"/>
      <c r="U38" s="153"/>
      <c r="V38" s="153"/>
      <c r="W38" s="140"/>
      <c r="X38" s="153"/>
      <c r="Y38" s="153"/>
      <c r="Z38" s="153"/>
      <c r="AB38" s="153"/>
      <c r="AC38" s="153"/>
      <c r="AD38" s="153"/>
      <c r="AE38" s="140"/>
      <c r="AF38" s="153"/>
      <c r="AG38" s="153"/>
      <c r="AH38" s="153"/>
      <c r="AI38" s="140"/>
      <c r="AJ38" s="140"/>
      <c r="AL38" s="121">
        <f t="shared" ref="AL38:AL42" si="1">IF(AF38=0,0,1)</f>
        <v>0</v>
      </c>
      <c r="AM38" s="121">
        <f t="shared" si="0"/>
        <v>0</v>
      </c>
      <c r="AQ38" s="26">
        <v>9</v>
      </c>
      <c r="AR38" s="27" t="s">
        <v>159</v>
      </c>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row>
    <row r="39" spans="2:77" ht="14.65" customHeight="1">
      <c r="D39" s="35"/>
      <c r="E39" s="35"/>
      <c r="F39" s="176">
        <f>Tables!$C$17</f>
        <v>7.21</v>
      </c>
      <c r="G39" s="176"/>
      <c r="H39" s="35"/>
      <c r="J39" s="148" t="s">
        <v>24</v>
      </c>
      <c r="K39" s="148"/>
      <c r="L39" s="154"/>
      <c r="M39" s="154"/>
      <c r="N39" s="154"/>
      <c r="P39" s="153"/>
      <c r="Q39" s="153"/>
      <c r="R39" s="153"/>
      <c r="S39" s="43"/>
      <c r="T39" s="153"/>
      <c r="U39" s="153"/>
      <c r="V39" s="153"/>
      <c r="W39" s="140"/>
      <c r="X39" s="153"/>
      <c r="Y39" s="153"/>
      <c r="Z39" s="153"/>
      <c r="AB39" s="153"/>
      <c r="AC39" s="153"/>
      <c r="AD39" s="153"/>
      <c r="AE39" s="140"/>
      <c r="AF39" s="153"/>
      <c r="AG39" s="153"/>
      <c r="AH39" s="153"/>
      <c r="AI39" s="140"/>
      <c r="AJ39" s="140"/>
      <c r="AL39" s="121">
        <f t="shared" si="1"/>
        <v>0</v>
      </c>
      <c r="AM39" s="121">
        <f t="shared" si="0"/>
        <v>0</v>
      </c>
      <c r="AQ39" s="26"/>
      <c r="AR39" s="27" t="s">
        <v>160</v>
      </c>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row>
    <row r="40" spans="2:77" ht="14.65" customHeight="1">
      <c r="D40" s="35"/>
      <c r="E40" s="35"/>
      <c r="F40" s="176">
        <f>Tables!$C$18</f>
        <v>8.6300000000000008</v>
      </c>
      <c r="G40" s="176"/>
      <c r="H40" s="35"/>
      <c r="J40" s="148" t="s">
        <v>29</v>
      </c>
      <c r="K40" s="148"/>
      <c r="L40" s="154"/>
      <c r="M40" s="154"/>
      <c r="N40" s="154"/>
      <c r="P40" s="153"/>
      <c r="Q40" s="153"/>
      <c r="R40" s="153"/>
      <c r="S40" s="43"/>
      <c r="T40" s="153"/>
      <c r="U40" s="153"/>
      <c r="V40" s="153"/>
      <c r="W40" s="140"/>
      <c r="X40" s="153"/>
      <c r="Y40" s="153"/>
      <c r="Z40" s="153"/>
      <c r="AB40" s="153"/>
      <c r="AC40" s="153"/>
      <c r="AD40" s="153"/>
      <c r="AE40" s="140"/>
      <c r="AF40" s="153"/>
      <c r="AG40" s="153"/>
      <c r="AH40" s="153"/>
      <c r="AI40" s="140"/>
      <c r="AJ40" s="140"/>
      <c r="AL40" s="121">
        <f t="shared" si="1"/>
        <v>0</v>
      </c>
      <c r="AM40" s="121">
        <f t="shared" si="0"/>
        <v>0</v>
      </c>
      <c r="AR40" s="27" t="s">
        <v>161</v>
      </c>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row>
    <row r="41" spans="2:77" ht="14.65" customHeight="1">
      <c r="D41" s="35"/>
      <c r="E41" s="35"/>
      <c r="F41" s="176">
        <f>Tables!$C$19</f>
        <v>10.8</v>
      </c>
      <c r="G41" s="176"/>
      <c r="H41" s="35"/>
      <c r="J41" s="148" t="s">
        <v>32</v>
      </c>
      <c r="K41" s="148"/>
      <c r="L41" s="154"/>
      <c r="M41" s="154"/>
      <c r="N41" s="154"/>
      <c r="P41" s="153"/>
      <c r="Q41" s="153"/>
      <c r="R41" s="153"/>
      <c r="S41" s="43"/>
      <c r="T41" s="153"/>
      <c r="U41" s="153"/>
      <c r="V41" s="153"/>
      <c r="W41" s="140"/>
      <c r="X41" s="153"/>
      <c r="Y41" s="153"/>
      <c r="Z41" s="153"/>
      <c r="AB41" s="153"/>
      <c r="AC41" s="153"/>
      <c r="AD41" s="153"/>
      <c r="AE41" s="140"/>
      <c r="AF41" s="153"/>
      <c r="AG41" s="153"/>
      <c r="AH41" s="153"/>
      <c r="AI41" s="140"/>
      <c r="AJ41" s="140"/>
      <c r="AL41" s="121">
        <f t="shared" si="1"/>
        <v>0</v>
      </c>
      <c r="AM41" s="121">
        <f t="shared" si="0"/>
        <v>0</v>
      </c>
      <c r="AR41" s="27" t="s">
        <v>162</v>
      </c>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row>
    <row r="42" spans="2:77" ht="14.65" customHeight="1">
      <c r="D42" s="35"/>
      <c r="E42" s="35"/>
      <c r="F42" s="176">
        <f>Tables!$C$20</f>
        <v>14.8</v>
      </c>
      <c r="G42" s="176"/>
      <c r="H42" s="35"/>
      <c r="J42" s="148" t="s">
        <v>36</v>
      </c>
      <c r="K42" s="148"/>
      <c r="L42" s="154"/>
      <c r="M42" s="154"/>
      <c r="N42" s="154"/>
      <c r="P42" s="153"/>
      <c r="Q42" s="153"/>
      <c r="R42" s="153"/>
      <c r="S42" s="43"/>
      <c r="T42" s="153"/>
      <c r="U42" s="153"/>
      <c r="V42" s="153"/>
      <c r="W42" s="140"/>
      <c r="X42" s="153"/>
      <c r="Y42" s="153"/>
      <c r="Z42" s="153"/>
      <c r="AB42" s="153"/>
      <c r="AC42" s="153"/>
      <c r="AD42" s="153"/>
      <c r="AE42" s="140"/>
      <c r="AF42" s="153"/>
      <c r="AG42" s="153"/>
      <c r="AH42" s="153"/>
      <c r="AI42" s="140"/>
      <c r="AJ42" s="140"/>
      <c r="AL42" s="121">
        <f t="shared" si="1"/>
        <v>0</v>
      </c>
      <c r="AM42" s="121">
        <f t="shared" si="0"/>
        <v>0</v>
      </c>
      <c r="AR42" s="27" t="s">
        <v>163</v>
      </c>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row>
    <row r="43" spans="2:77" ht="15" customHeight="1">
      <c r="B43" s="1" t="s">
        <v>164</v>
      </c>
      <c r="C43" s="1"/>
      <c r="D43" s="1"/>
      <c r="E43" s="1"/>
      <c r="F43" s="1"/>
      <c r="G43" s="1"/>
      <c r="H43" s="1"/>
      <c r="I43" s="1"/>
      <c r="AI43" s="140"/>
      <c r="AJ43" s="140"/>
      <c r="AQ43" s="26">
        <v>10</v>
      </c>
      <c r="AR43" s="27" t="s">
        <v>165</v>
      </c>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row>
    <row r="44" spans="2:77" s="13" customFormat="1" ht="15" hidden="1" customHeight="1">
      <c r="B44" s="85"/>
      <c r="C44" s="85"/>
      <c r="D44" s="85"/>
      <c r="E44" s="85"/>
      <c r="F44" s="85"/>
      <c r="G44" s="85"/>
      <c r="H44" s="85"/>
      <c r="I44" s="85"/>
      <c r="L44" s="119">
        <f>IF(ISBLANK(L45),1,2)</f>
        <v>1</v>
      </c>
      <c r="P44" s="119">
        <f>IF(ISBLANK(P45),1,2)</f>
        <v>1</v>
      </c>
      <c r="T44" s="119">
        <f>IF(ISBLANK(T45),1,2)</f>
        <v>1</v>
      </c>
      <c r="X44" s="119">
        <f>IF(ISBLANK(X45),1,2)</f>
        <v>1</v>
      </c>
      <c r="AB44" s="119">
        <f>IF(ISBLANK(AB45),1,2)</f>
        <v>1</v>
      </c>
      <c r="AI44" s="140"/>
      <c r="AJ44" s="140"/>
    </row>
    <row r="45" spans="2:77" ht="14.65" customHeight="1">
      <c r="I45" s="148"/>
      <c r="J45" s="148" t="s">
        <v>147</v>
      </c>
      <c r="K45" s="148"/>
      <c r="L45" s="167"/>
      <c r="M45" s="167"/>
      <c r="N45" s="167"/>
      <c r="P45" s="167"/>
      <c r="Q45" s="167"/>
      <c r="R45" s="167"/>
      <c r="S45" s="140"/>
      <c r="T45" s="167"/>
      <c r="U45" s="167"/>
      <c r="V45" s="167"/>
      <c r="W45" s="140"/>
      <c r="X45" s="167"/>
      <c r="Y45" s="167"/>
      <c r="Z45" s="167"/>
      <c r="AB45" s="167"/>
      <c r="AC45" s="167"/>
      <c r="AD45" s="167"/>
      <c r="AE45" s="140"/>
      <c r="AG45" s="140" t="s">
        <v>166</v>
      </c>
      <c r="AH45" s="140"/>
      <c r="AI45" s="140"/>
      <c r="AJ45" s="140"/>
      <c r="AR45" s="8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row>
    <row r="46" spans="2:77" ht="14.65" customHeight="1">
      <c r="I46" s="148"/>
      <c r="J46" s="148" t="s">
        <v>150</v>
      </c>
      <c r="K46" s="148"/>
      <c r="L46" s="154"/>
      <c r="M46" s="154"/>
      <c r="N46" s="154"/>
      <c r="P46" s="153"/>
      <c r="Q46" s="153"/>
      <c r="R46" s="153"/>
      <c r="S46" s="140"/>
      <c r="T46" s="153"/>
      <c r="U46" s="153"/>
      <c r="V46" s="153"/>
      <c r="W46" s="140"/>
      <c r="X46" s="153"/>
      <c r="Y46" s="153"/>
      <c r="Z46" s="153"/>
      <c r="AB46" s="153"/>
      <c r="AC46" s="153"/>
      <c r="AD46" s="153"/>
      <c r="AE46" s="140"/>
      <c r="AF46" s="154"/>
      <c r="AG46" s="154"/>
      <c r="AH46" s="154"/>
      <c r="AI46" s="140"/>
      <c r="AJ46" s="140"/>
      <c r="AQ46" s="87" t="s">
        <v>167</v>
      </c>
      <c r="AR46" s="8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row>
    <row r="47" spans="2:77" ht="14.65" customHeight="1">
      <c r="I47" s="148"/>
      <c r="J47" s="148" t="s">
        <v>152</v>
      </c>
      <c r="K47" s="148"/>
      <c r="L47" s="169"/>
      <c r="M47" s="169"/>
      <c r="N47" s="169"/>
      <c r="P47" s="155"/>
      <c r="Q47" s="155"/>
      <c r="R47" s="155"/>
      <c r="S47" s="140"/>
      <c r="T47" s="155"/>
      <c r="U47" s="155"/>
      <c r="V47" s="155"/>
      <c r="W47" s="140"/>
      <c r="X47" s="155"/>
      <c r="Y47" s="155"/>
      <c r="Z47" s="155"/>
      <c r="AB47" s="155"/>
      <c r="AC47" s="155"/>
      <c r="AD47" s="155"/>
      <c r="AE47" s="140"/>
      <c r="AF47" s="155"/>
      <c r="AG47" s="155"/>
      <c r="AH47" s="155"/>
      <c r="AI47" s="140"/>
      <c r="AJ47" s="140"/>
      <c r="AQ47" s="26">
        <v>1</v>
      </c>
      <c r="AR47" s="27" t="s">
        <v>168</v>
      </c>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row>
    <row r="48" spans="2:77" ht="14.65" customHeight="1">
      <c r="I48" s="148"/>
      <c r="J48" s="148" t="s">
        <v>154</v>
      </c>
      <c r="K48" s="148"/>
      <c r="L48" s="157"/>
      <c r="M48" s="157"/>
      <c r="N48" s="157"/>
      <c r="P48" s="156"/>
      <c r="Q48" s="156"/>
      <c r="R48" s="156"/>
      <c r="S48" s="140"/>
      <c r="T48" s="156"/>
      <c r="U48" s="156"/>
      <c r="V48" s="156"/>
      <c r="W48" s="140"/>
      <c r="X48" s="156"/>
      <c r="Y48" s="156"/>
      <c r="Z48" s="156"/>
      <c r="AB48" s="156"/>
      <c r="AC48" s="156"/>
      <c r="AD48" s="156"/>
      <c r="AE48" s="140"/>
      <c r="AF48" s="156"/>
      <c r="AG48" s="156"/>
      <c r="AH48" s="156"/>
      <c r="AI48" s="140"/>
      <c r="AJ48" s="140"/>
      <c r="AQ48" s="26">
        <v>2</v>
      </c>
      <c r="AR48" s="27" t="s">
        <v>169</v>
      </c>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row>
    <row r="49" spans="2:77" ht="14.65" customHeight="1">
      <c r="I49" s="148"/>
      <c r="J49" s="148" t="s">
        <v>156</v>
      </c>
      <c r="K49" s="148"/>
      <c r="S49" s="140"/>
      <c r="W49" s="140"/>
      <c r="AE49" s="140"/>
      <c r="AI49" s="140"/>
      <c r="AJ49" s="140"/>
      <c r="AL49" s="133">
        <f>SUM(AL50:AL55)</f>
        <v>0</v>
      </c>
      <c r="AM49" s="121">
        <f>SUM(AM50:AM55)</f>
        <v>0</v>
      </c>
      <c r="AN49" s="13" t="s">
        <v>166</v>
      </c>
      <c r="AQ49" s="26"/>
      <c r="AR49" s="27" t="s">
        <v>170</v>
      </c>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row>
    <row r="50" spans="2:77" ht="14.65" customHeight="1">
      <c r="D50" s="35"/>
      <c r="E50" s="35"/>
      <c r="F50" s="176">
        <f>Tables!$C$15</f>
        <v>1.2</v>
      </c>
      <c r="G50" s="176"/>
      <c r="H50" s="35"/>
      <c r="J50" s="148" t="s">
        <v>14</v>
      </c>
      <c r="K50" s="148"/>
      <c r="L50" s="154"/>
      <c r="M50" s="154"/>
      <c r="N50" s="154"/>
      <c r="P50" s="154"/>
      <c r="Q50" s="154"/>
      <c r="R50" s="154"/>
      <c r="S50" s="140"/>
      <c r="T50" s="154"/>
      <c r="U50" s="154"/>
      <c r="V50" s="154"/>
      <c r="W50" s="140"/>
      <c r="X50" s="154"/>
      <c r="Y50" s="154"/>
      <c r="Z50" s="154"/>
      <c r="AB50" s="154"/>
      <c r="AC50" s="154"/>
      <c r="AD50" s="154"/>
      <c r="AE50" s="140"/>
      <c r="AF50" s="154"/>
      <c r="AG50" s="154"/>
      <c r="AH50" s="154"/>
      <c r="AI50" s="140"/>
      <c r="AJ50" s="140"/>
      <c r="AL50" s="121"/>
      <c r="AM50" s="121">
        <f t="shared" ref="AM50:AM55" si="2">IF(ISBLANK(AF50),0,1)</f>
        <v>0</v>
      </c>
      <c r="AQ50" s="26">
        <v>3</v>
      </c>
      <c r="AR50" s="27" t="s">
        <v>171</v>
      </c>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row>
    <row r="51" spans="2:77" ht="14.65" customHeight="1">
      <c r="D51" s="35"/>
      <c r="E51" s="35"/>
      <c r="F51" s="176">
        <f>Tables!$C$16</f>
        <v>5.7</v>
      </c>
      <c r="G51" s="176"/>
      <c r="H51" s="35"/>
      <c r="J51" s="148" t="s">
        <v>19</v>
      </c>
      <c r="K51" s="148"/>
      <c r="L51" s="154"/>
      <c r="M51" s="154"/>
      <c r="N51" s="154"/>
      <c r="P51" s="153"/>
      <c r="Q51" s="153"/>
      <c r="R51" s="153"/>
      <c r="S51" s="140"/>
      <c r="T51" s="153"/>
      <c r="U51" s="153"/>
      <c r="V51" s="153"/>
      <c r="W51" s="140"/>
      <c r="X51" s="153"/>
      <c r="Y51" s="153"/>
      <c r="Z51" s="153"/>
      <c r="AB51" s="153"/>
      <c r="AC51" s="153"/>
      <c r="AD51" s="153"/>
      <c r="AE51" s="140"/>
      <c r="AF51" s="153"/>
      <c r="AG51" s="153"/>
      <c r="AH51" s="153"/>
      <c r="AI51" s="140"/>
      <c r="AJ51" s="140"/>
      <c r="AL51" s="121">
        <f t="shared" ref="AL51:AL55" si="3">IF(AF51=0,0,1)</f>
        <v>0</v>
      </c>
      <c r="AM51" s="121">
        <f t="shared" si="2"/>
        <v>0</v>
      </c>
      <c r="AQ51" s="26">
        <v>4</v>
      </c>
      <c r="AR51" s="27" t="s">
        <v>172</v>
      </c>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row>
    <row r="52" spans="2:77" ht="14.65" customHeight="1">
      <c r="D52" s="35"/>
      <c r="E52" s="35"/>
      <c r="F52" s="176">
        <f>Tables!$C$17</f>
        <v>7.21</v>
      </c>
      <c r="G52" s="176"/>
      <c r="H52" s="35"/>
      <c r="J52" s="148" t="s">
        <v>24</v>
      </c>
      <c r="K52" s="148"/>
      <c r="L52" s="154"/>
      <c r="M52" s="154"/>
      <c r="N52" s="154"/>
      <c r="P52" s="153"/>
      <c r="Q52" s="153"/>
      <c r="R52" s="153"/>
      <c r="S52" s="140"/>
      <c r="T52" s="153"/>
      <c r="U52" s="153"/>
      <c r="V52" s="153"/>
      <c r="W52" s="140"/>
      <c r="X52" s="153"/>
      <c r="Y52" s="153"/>
      <c r="Z52" s="153"/>
      <c r="AB52" s="153"/>
      <c r="AC52" s="153"/>
      <c r="AD52" s="153"/>
      <c r="AE52" s="140"/>
      <c r="AF52" s="153"/>
      <c r="AG52" s="153"/>
      <c r="AH52" s="153"/>
      <c r="AI52" s="140"/>
      <c r="AJ52" s="140"/>
      <c r="AL52" s="121">
        <f t="shared" si="3"/>
        <v>0</v>
      </c>
      <c r="AM52" s="121">
        <f t="shared" si="2"/>
        <v>0</v>
      </c>
      <c r="AQ52" s="26">
        <v>5</v>
      </c>
      <c r="AR52" s="27" t="s">
        <v>173</v>
      </c>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row>
    <row r="53" spans="2:77" ht="14.65" customHeight="1">
      <c r="D53" s="35"/>
      <c r="E53" s="35"/>
      <c r="F53" s="176">
        <f>Tables!$C$18</f>
        <v>8.6300000000000008</v>
      </c>
      <c r="G53" s="176"/>
      <c r="H53" s="35"/>
      <c r="J53" s="148" t="s">
        <v>29</v>
      </c>
      <c r="K53" s="148"/>
      <c r="L53" s="154"/>
      <c r="M53" s="154"/>
      <c r="N53" s="154"/>
      <c r="P53" s="153"/>
      <c r="Q53" s="153"/>
      <c r="R53" s="153"/>
      <c r="S53" s="140"/>
      <c r="T53" s="153"/>
      <c r="U53" s="153"/>
      <c r="V53" s="153"/>
      <c r="W53" s="140"/>
      <c r="X53" s="153"/>
      <c r="Y53" s="153"/>
      <c r="Z53" s="153"/>
      <c r="AB53" s="153"/>
      <c r="AC53" s="153"/>
      <c r="AD53" s="153"/>
      <c r="AE53" s="140"/>
      <c r="AF53" s="153"/>
      <c r="AG53" s="153"/>
      <c r="AH53" s="153"/>
      <c r="AI53" s="140"/>
      <c r="AJ53" s="140"/>
      <c r="AL53" s="121">
        <f t="shared" si="3"/>
        <v>0</v>
      </c>
      <c r="AM53" s="121">
        <f t="shared" si="2"/>
        <v>0</v>
      </c>
      <c r="AR53" s="27" t="s">
        <v>174</v>
      </c>
    </row>
    <row r="54" spans="2:77" ht="14.65" customHeight="1">
      <c r="D54" s="35"/>
      <c r="E54" s="35"/>
      <c r="F54" s="176">
        <f>Tables!$C$19</f>
        <v>10.8</v>
      </c>
      <c r="G54" s="176"/>
      <c r="H54" s="35"/>
      <c r="J54" s="148" t="s">
        <v>32</v>
      </c>
      <c r="K54" s="148"/>
      <c r="L54" s="154"/>
      <c r="M54" s="154"/>
      <c r="N54" s="154"/>
      <c r="P54" s="153"/>
      <c r="Q54" s="153"/>
      <c r="R54" s="153"/>
      <c r="S54" s="140"/>
      <c r="T54" s="153"/>
      <c r="U54" s="153"/>
      <c r="V54" s="153"/>
      <c r="W54" s="140"/>
      <c r="X54" s="153"/>
      <c r="Y54" s="153"/>
      <c r="Z54" s="153"/>
      <c r="AB54" s="153"/>
      <c r="AC54" s="153"/>
      <c r="AD54" s="153"/>
      <c r="AE54" s="140"/>
      <c r="AF54" s="153"/>
      <c r="AG54" s="153"/>
      <c r="AH54" s="153"/>
      <c r="AI54" s="140"/>
      <c r="AJ54" s="140"/>
      <c r="AL54" s="121">
        <f t="shared" si="3"/>
        <v>0</v>
      </c>
      <c r="AM54" s="121">
        <f t="shared" si="2"/>
        <v>0</v>
      </c>
      <c r="AQ54" s="26">
        <v>6</v>
      </c>
      <c r="AR54" s="27" t="s">
        <v>175</v>
      </c>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row>
    <row r="55" spans="2:77" ht="14.65" customHeight="1">
      <c r="D55" s="35"/>
      <c r="E55" s="35"/>
      <c r="F55" s="176">
        <f>Tables!$C$20</f>
        <v>14.8</v>
      </c>
      <c r="G55" s="176"/>
      <c r="H55" s="35"/>
      <c r="J55" s="148" t="s">
        <v>36</v>
      </c>
      <c r="K55" s="148"/>
      <c r="L55" s="154"/>
      <c r="M55" s="154"/>
      <c r="N55" s="154"/>
      <c r="P55" s="153"/>
      <c r="Q55" s="153"/>
      <c r="R55" s="153"/>
      <c r="S55" s="140"/>
      <c r="T55" s="153"/>
      <c r="U55" s="153"/>
      <c r="V55" s="153"/>
      <c r="W55" s="140"/>
      <c r="X55" s="153"/>
      <c r="Y55" s="153"/>
      <c r="Z55" s="153"/>
      <c r="AB55" s="153"/>
      <c r="AC55" s="153"/>
      <c r="AD55" s="153"/>
      <c r="AE55" s="140"/>
      <c r="AF55" s="153"/>
      <c r="AG55" s="153"/>
      <c r="AH55" s="153"/>
      <c r="AI55" s="140"/>
      <c r="AJ55" s="140"/>
      <c r="AL55" s="121">
        <f t="shared" si="3"/>
        <v>0</v>
      </c>
      <c r="AM55" s="121">
        <f t="shared" si="2"/>
        <v>0</v>
      </c>
      <c r="AR55" s="27" t="s">
        <v>176</v>
      </c>
    </row>
    <row r="56" spans="2:77" ht="15" customHeight="1">
      <c r="AK56" s="35"/>
    </row>
    <row r="57" spans="2:77" ht="15" customHeight="1">
      <c r="B57" s="180">
        <f>Tables!$C$13</f>
        <v>45031</v>
      </c>
      <c r="C57" s="180"/>
      <c r="D57" s="180"/>
      <c r="E57" s="180"/>
      <c r="F57" s="180"/>
      <c r="G57" s="180"/>
      <c r="H57" s="180"/>
      <c r="R57" s="175" t="s">
        <v>177</v>
      </c>
      <c r="S57" s="175"/>
      <c r="T57" s="175"/>
      <c r="U57" s="175"/>
      <c r="AK57" s="35"/>
    </row>
    <row r="58" spans="2:77" ht="15" customHeight="1">
      <c r="C58" s="148" t="s">
        <v>115</v>
      </c>
      <c r="D58" s="160">
        <f>IF(ISBLANK($E$17),0,$E$17)</f>
        <v>0</v>
      </c>
      <c r="E58" s="160"/>
      <c r="F58" s="160"/>
      <c r="G58" s="160"/>
      <c r="H58" s="160"/>
      <c r="I58" s="160"/>
      <c r="J58" s="160"/>
      <c r="K58" s="160"/>
      <c r="L58" s="160"/>
      <c r="M58" s="160"/>
      <c r="N58" s="160"/>
      <c r="O58" s="160"/>
      <c r="P58" s="160"/>
      <c r="Q58" s="160"/>
      <c r="R58" s="160"/>
      <c r="S58" s="160"/>
      <c r="T58" s="160"/>
      <c r="U58" s="160"/>
      <c r="V58" s="160"/>
      <c r="W58" s="160"/>
      <c r="X58" s="160"/>
      <c r="Y58" s="160"/>
      <c r="AD58" s="148" t="s">
        <v>99</v>
      </c>
      <c r="AE58" s="161">
        <f>IF(ISBLANK($AE$17),0,$AE$17)</f>
        <v>0</v>
      </c>
      <c r="AF58" s="161"/>
      <c r="AG58" s="161"/>
      <c r="AH58" s="161"/>
      <c r="AI58" s="161"/>
      <c r="AJ58" s="161"/>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row>
    <row r="59" spans="2:77" ht="15" customHeight="1">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D59" s="148" t="s">
        <v>178</v>
      </c>
      <c r="AE59" s="151">
        <f>IF(ISBLANK($AE$18),0,$AE$18)</f>
        <v>0</v>
      </c>
      <c r="AF59" s="151"/>
      <c r="AG59" s="151"/>
      <c r="AH59" s="151"/>
      <c r="AI59" s="151"/>
      <c r="AJ59" s="151"/>
      <c r="AK59" s="148"/>
      <c r="AL59" s="84"/>
      <c r="AM59" s="84"/>
      <c r="AN59" s="84"/>
      <c r="AO59" s="84"/>
      <c r="AP59" s="148"/>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row>
    <row r="60" spans="2:77" ht="4.9000000000000004" customHeight="1">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84"/>
      <c r="AM60" s="84"/>
      <c r="AN60" s="84"/>
      <c r="AO60" s="84"/>
      <c r="AP60" s="148"/>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row>
    <row r="61" spans="2:77" ht="15" customHeight="1">
      <c r="B61" s="1" t="s">
        <v>179</v>
      </c>
      <c r="C61" s="1"/>
      <c r="D61" s="1"/>
      <c r="E61" s="1"/>
      <c r="F61" s="1"/>
      <c r="G61" s="1"/>
      <c r="H61" s="1"/>
      <c r="K61" s="148"/>
      <c r="L61" s="148"/>
      <c r="M61" s="148" t="s">
        <v>180</v>
      </c>
      <c r="N61" s="62"/>
      <c r="O61" s="144" t="s">
        <v>181</v>
      </c>
      <c r="P61" s="144"/>
      <c r="S61" s="14"/>
      <c r="T61" s="144" t="s">
        <v>182</v>
      </c>
      <c r="AF61" s="148"/>
      <c r="AG61" s="148"/>
      <c r="AH61" s="148"/>
      <c r="AI61" s="148"/>
      <c r="AJ61" s="148"/>
      <c r="AK61" s="148"/>
      <c r="AL61" s="121">
        <f>IF(AND(ISBLANK(N61),ISBLANK(S61)),1,2)</f>
        <v>1</v>
      </c>
      <c r="AM61" s="121">
        <f>IF(ISBLANK(N61),0,1)</f>
        <v>0</v>
      </c>
      <c r="AN61" s="84"/>
      <c r="AO61" s="84"/>
      <c r="AP61" s="148"/>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row>
    <row r="62" spans="2:77" ht="15" customHeight="1">
      <c r="D62" s="148"/>
      <c r="F62" s="148"/>
      <c r="G62" s="148" t="s">
        <v>183</v>
      </c>
      <c r="H62" s="157"/>
      <c r="I62" s="157"/>
      <c r="J62" s="157"/>
      <c r="K62" s="144" t="s">
        <v>184</v>
      </c>
      <c r="L62" s="141"/>
      <c r="M62" s="141"/>
      <c r="O62" s="148"/>
      <c r="P62" s="148"/>
      <c r="Q62" s="148"/>
      <c r="T62" s="148" t="s">
        <v>185</v>
      </c>
      <c r="U62" s="154"/>
      <c r="V62" s="154"/>
      <c r="W62" s="154"/>
      <c r="X62" s="154"/>
      <c r="Y62" s="144" t="s">
        <v>184</v>
      </c>
      <c r="AB62" s="148"/>
      <c r="AC62" s="148"/>
      <c r="AD62" s="148"/>
      <c r="AK62" s="148"/>
      <c r="AL62" s="84"/>
      <c r="AM62" s="121">
        <f>IF(ISBLANK(S61),0,2)</f>
        <v>0</v>
      </c>
      <c r="AN62" s="84"/>
      <c r="AO62" s="84"/>
      <c r="AP62" s="148"/>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row>
    <row r="63" spans="2:77" ht="15" customHeight="1">
      <c r="D63" s="148"/>
      <c r="F63" s="148"/>
      <c r="G63" s="148" t="s">
        <v>186</v>
      </c>
      <c r="H63" s="156"/>
      <c r="I63" s="156"/>
      <c r="J63" s="156"/>
      <c r="K63" s="144" t="s">
        <v>184</v>
      </c>
      <c r="L63" s="141"/>
      <c r="M63" s="141"/>
      <c r="O63" s="148"/>
      <c r="P63" s="148"/>
      <c r="Q63" s="148"/>
      <c r="T63" s="148" t="s">
        <v>187</v>
      </c>
      <c r="U63" s="164"/>
      <c r="V63" s="164"/>
      <c r="W63" s="164"/>
      <c r="X63" s="164"/>
      <c r="Y63" s="152" t="str">
        <f>IF($AM$63=0,"Units?",IF($AM$63=1,"ac",IF($AM$63=2,"sq-ft","Error")))</f>
        <v>Units?</v>
      </c>
      <c r="Z63" s="152"/>
      <c r="AB63" s="148"/>
      <c r="AC63" s="148"/>
      <c r="AD63" s="148"/>
      <c r="AE63" s="148"/>
      <c r="AF63" s="148"/>
      <c r="AG63" s="148"/>
      <c r="AH63" s="148"/>
      <c r="AI63" s="148"/>
      <c r="AJ63" s="148"/>
      <c r="AK63" s="148"/>
      <c r="AL63" s="84"/>
      <c r="AM63" s="121">
        <f>SUM(AM61:AM62)</f>
        <v>0</v>
      </c>
      <c r="AN63" s="84"/>
      <c r="AO63" s="84"/>
      <c r="AP63" s="148"/>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row>
    <row r="64" spans="2:77" ht="15" customHeight="1">
      <c r="D64" s="148"/>
      <c r="F64" s="148"/>
      <c r="G64" s="148" t="s">
        <v>188</v>
      </c>
      <c r="H64" s="156"/>
      <c r="I64" s="156"/>
      <c r="J64" s="156"/>
      <c r="K64" s="144" t="s">
        <v>184</v>
      </c>
      <c r="L64" s="141"/>
      <c r="M64" s="141"/>
      <c r="O64" s="148"/>
      <c r="P64" s="148"/>
      <c r="Q64" s="148"/>
      <c r="T64" s="148" t="s">
        <v>189</v>
      </c>
      <c r="U64" s="164"/>
      <c r="V64" s="164"/>
      <c r="W64" s="164"/>
      <c r="X64" s="164"/>
      <c r="Y64" s="152" t="str">
        <f>IF($AM$63=0,"Units?",IF($AM$63=1,"ac-ft",IF($AM$63=2,"cu-ft","Error")))</f>
        <v>Units?</v>
      </c>
      <c r="Z64" s="152"/>
      <c r="AB64" s="148"/>
      <c r="AC64" s="148"/>
      <c r="AD64" s="148"/>
      <c r="AE64" s="148" t="s">
        <v>190</v>
      </c>
      <c r="AF64" s="14"/>
      <c r="AG64" s="31" t="s">
        <v>83</v>
      </c>
      <c r="AH64" s="148"/>
      <c r="AI64" s="14"/>
      <c r="AJ64" s="31" t="s">
        <v>84</v>
      </c>
      <c r="AK64" s="148"/>
      <c r="AL64" s="121">
        <f>IF(AND(ISBLANK(AF64),ISBLANK(AI64)),1,2)</f>
        <v>1</v>
      </c>
      <c r="AM64" s="121">
        <f>IF(AND(ISBLANK(AF66),ISBLANK(AI66)),1,2)</f>
        <v>1</v>
      </c>
      <c r="AN64" s="84"/>
      <c r="AO64" s="84"/>
      <c r="AP64" s="148"/>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row>
    <row r="65" spans="2:42" ht="4.9000000000000004" customHeight="1">
      <c r="D65" s="148"/>
      <c r="F65" s="148"/>
      <c r="G65" s="148"/>
      <c r="H65" s="148"/>
      <c r="I65" s="140"/>
      <c r="J65" s="140"/>
      <c r="K65" s="140"/>
      <c r="L65" s="140"/>
      <c r="M65" s="140"/>
      <c r="N65" s="144"/>
      <c r="O65" s="148"/>
      <c r="P65" s="148"/>
      <c r="Q65" s="148"/>
      <c r="T65" s="148"/>
      <c r="U65" s="148"/>
      <c r="V65" s="148"/>
      <c r="W65" s="88"/>
      <c r="X65" s="88"/>
      <c r="Y65" s="89"/>
      <c r="AA65" s="144"/>
      <c r="AB65" s="148"/>
      <c r="AC65" s="148"/>
      <c r="AD65" s="148"/>
      <c r="AE65" s="148"/>
      <c r="AF65" s="148"/>
      <c r="AG65" s="148"/>
      <c r="AH65" s="148"/>
      <c r="AI65" s="148"/>
      <c r="AJ65" s="148"/>
      <c r="AK65" s="148"/>
      <c r="AL65" s="84"/>
      <c r="AM65" s="84"/>
      <c r="AN65" s="84"/>
      <c r="AO65" s="84"/>
      <c r="AP65" s="148"/>
    </row>
    <row r="66" spans="2:42" ht="15" customHeight="1">
      <c r="B66" s="148"/>
      <c r="D66" s="148"/>
      <c r="F66" s="148"/>
      <c r="G66" s="148" t="s">
        <v>191</v>
      </c>
      <c r="H66" s="148"/>
      <c r="I66" s="14"/>
      <c r="J66" s="31" t="s">
        <v>83</v>
      </c>
      <c r="L66" s="14"/>
      <c r="M66" s="31" t="s">
        <v>84</v>
      </c>
      <c r="Q66" s="148"/>
      <c r="T66" s="148" t="s">
        <v>192</v>
      </c>
      <c r="U66" s="178"/>
      <c r="V66" s="178"/>
      <c r="W66" s="178"/>
      <c r="X66" s="178"/>
      <c r="Y66" s="152" t="str">
        <f>IF($AM$63=0,"Units?",IF($AM$63=1,"ac-ft",IF($AM$63=2,"cu-ft","Error")))</f>
        <v>Units?</v>
      </c>
      <c r="Z66" s="152"/>
      <c r="AB66" s="148"/>
      <c r="AC66" s="148"/>
      <c r="AE66" s="148" t="s">
        <v>193</v>
      </c>
      <c r="AF66" s="14"/>
      <c r="AG66" s="31" t="s">
        <v>83</v>
      </c>
      <c r="AI66" s="14"/>
      <c r="AJ66" s="31" t="s">
        <v>84</v>
      </c>
      <c r="AK66" s="148"/>
      <c r="AL66" s="121">
        <f>IF(ISBLANK(I66),0,1)</f>
        <v>0</v>
      </c>
      <c r="AM66" s="121">
        <f>IF(AND(ISBLANK(I66),ISBLANK(L66)),1,2)</f>
        <v>1</v>
      </c>
      <c r="AN66" s="84"/>
      <c r="AO66" s="84"/>
      <c r="AP66" s="144"/>
    </row>
    <row r="67" spans="2:42" ht="4.9000000000000004" customHeight="1">
      <c r="B67" s="148"/>
      <c r="D67" s="148"/>
      <c r="F67" s="148"/>
      <c r="G67" s="148"/>
      <c r="H67" s="148"/>
      <c r="I67" s="148"/>
      <c r="J67" s="148"/>
      <c r="K67" s="148"/>
      <c r="L67" s="148"/>
      <c r="M67" s="148"/>
      <c r="N67" s="148"/>
      <c r="O67" s="148"/>
      <c r="P67" s="148"/>
      <c r="Q67" s="148"/>
      <c r="U67" s="148"/>
      <c r="V67" s="148"/>
      <c r="W67" s="148"/>
      <c r="X67" s="78"/>
      <c r="Y67" s="78"/>
      <c r="Z67" s="78"/>
      <c r="AA67" s="144"/>
      <c r="AB67" s="148"/>
      <c r="AC67" s="148"/>
      <c r="AD67" s="148"/>
      <c r="AK67" s="148"/>
      <c r="AL67" s="84"/>
      <c r="AN67" s="84"/>
      <c r="AO67" s="84"/>
      <c r="AP67" s="148"/>
    </row>
    <row r="68" spans="2:42" ht="15" customHeight="1">
      <c r="B68" s="1" t="s">
        <v>194</v>
      </c>
      <c r="C68" s="1"/>
      <c r="D68" s="1"/>
      <c r="E68" s="1"/>
      <c r="F68" s="1"/>
      <c r="G68" s="1"/>
      <c r="H68" s="1"/>
      <c r="I68" s="1"/>
      <c r="J68" s="148"/>
      <c r="K68" s="148"/>
      <c r="L68" s="148"/>
      <c r="M68" s="148"/>
      <c r="N68" s="44"/>
      <c r="O68" s="43"/>
      <c r="P68" s="43"/>
      <c r="Q68" s="43"/>
      <c r="R68" s="43"/>
      <c r="S68" s="43"/>
      <c r="T68" s="43"/>
      <c r="U68" s="43"/>
      <c r="V68" s="43"/>
      <c r="W68" s="43"/>
      <c r="X68" s="43"/>
      <c r="Y68" s="43"/>
      <c r="Z68" s="43"/>
    </row>
    <row r="69" spans="2:42" s="90" customFormat="1" ht="4.9000000000000004" customHeight="1">
      <c r="B69" s="1"/>
      <c r="C69" s="1"/>
      <c r="D69" s="1"/>
      <c r="E69" s="1"/>
      <c r="F69" s="1"/>
      <c r="G69" s="1"/>
      <c r="H69" s="1"/>
      <c r="I69" s="1"/>
      <c r="AL69" s="91"/>
      <c r="AM69" s="91"/>
      <c r="AN69" s="91"/>
      <c r="AO69" s="91"/>
    </row>
    <row r="70" spans="2:42" ht="15" customHeight="1">
      <c r="E70" s="148" t="s">
        <v>195</v>
      </c>
      <c r="F70" s="172"/>
      <c r="G70" s="172"/>
      <c r="H70" s="172"/>
      <c r="I70" s="172"/>
      <c r="J70" s="90"/>
      <c r="K70" s="90"/>
      <c r="L70" s="90"/>
      <c r="O70" s="148" t="s">
        <v>196</v>
      </c>
      <c r="P70" s="172"/>
      <c r="Q70" s="172"/>
      <c r="R70" s="172"/>
      <c r="AC70" s="148"/>
      <c r="AE70" s="148" t="s">
        <v>197</v>
      </c>
      <c r="AF70" s="14"/>
      <c r="AG70" s="31" t="s">
        <v>83</v>
      </c>
      <c r="AI70" s="14"/>
      <c r="AJ70" s="31" t="s">
        <v>84</v>
      </c>
      <c r="AL70" s="121">
        <f>IF(AND(ISBLANK(AF70),ISBLANK(AI70)),1,2)</f>
        <v>1</v>
      </c>
    </row>
    <row r="71" spans="2:42" ht="15" customHeight="1">
      <c r="E71" s="148" t="s">
        <v>198</v>
      </c>
      <c r="F71" s="156"/>
      <c r="G71" s="156"/>
      <c r="H71" s="156"/>
      <c r="I71" s="156"/>
      <c r="J71" s="31" t="s">
        <v>184</v>
      </c>
      <c r="K71" s="35"/>
      <c r="AL71" s="121">
        <f>IF(ISBLANK(F71),1,2)</f>
        <v>1</v>
      </c>
    </row>
    <row r="72" spans="2:42" ht="15" customHeight="1">
      <c r="E72" s="148" t="s">
        <v>199</v>
      </c>
      <c r="F72" s="156"/>
      <c r="G72" s="156"/>
      <c r="H72" s="156"/>
      <c r="I72" s="156"/>
      <c r="J72" s="31" t="s">
        <v>184</v>
      </c>
      <c r="K72" s="35"/>
      <c r="O72" s="148" t="s">
        <v>200</v>
      </c>
      <c r="P72" s="157"/>
      <c r="Q72" s="157"/>
      <c r="R72" s="157"/>
      <c r="S72" s="31" t="s">
        <v>184</v>
      </c>
      <c r="AL72" s="121">
        <f>IF(AND(ISBLANK(F72),ISBLANK(P72)),1,2)</f>
        <v>1</v>
      </c>
    </row>
    <row r="73" spans="2:42" ht="15" customHeight="1">
      <c r="E73" s="148" t="s">
        <v>201</v>
      </c>
      <c r="F73" s="156"/>
      <c r="G73" s="156"/>
      <c r="H73" s="156"/>
      <c r="I73" s="156"/>
      <c r="J73" s="31" t="s">
        <v>184</v>
      </c>
      <c r="K73" s="35"/>
      <c r="O73" s="148" t="s">
        <v>202</v>
      </c>
      <c r="P73" s="156"/>
      <c r="Q73" s="156"/>
      <c r="R73" s="156"/>
      <c r="S73" s="31" t="s">
        <v>184</v>
      </c>
      <c r="AC73" s="148"/>
      <c r="AE73" s="148" t="s">
        <v>203</v>
      </c>
      <c r="AF73" s="14"/>
      <c r="AG73" s="31" t="s">
        <v>83</v>
      </c>
      <c r="AI73" s="14"/>
      <c r="AJ73" s="31" t="s">
        <v>84</v>
      </c>
      <c r="AL73" s="121">
        <f>IF(AND(ISBLANK(AF73),ISBLANK(AI73)),1,2)</f>
        <v>1</v>
      </c>
    </row>
    <row r="74" spans="2:42" ht="4.9000000000000004" customHeight="1">
      <c r="E74" s="148"/>
      <c r="F74" s="141"/>
      <c r="G74" s="141"/>
      <c r="H74" s="141"/>
      <c r="I74" s="141"/>
      <c r="J74" s="35"/>
      <c r="K74" s="35"/>
      <c r="Q74" s="148"/>
      <c r="R74" s="35"/>
      <c r="S74" s="35"/>
    </row>
    <row r="75" spans="2:42" ht="15" customHeight="1">
      <c r="F75" s="175" t="s">
        <v>1</v>
      </c>
      <c r="G75" s="175"/>
      <c r="H75" s="175"/>
      <c r="I75" s="175"/>
      <c r="J75" s="35"/>
      <c r="K75" s="35"/>
      <c r="L75" s="140" t="s">
        <v>204</v>
      </c>
      <c r="N75" s="140"/>
      <c r="O75" s="140"/>
      <c r="P75" s="140"/>
      <c r="Q75" s="140" t="s">
        <v>205</v>
      </c>
      <c r="S75" s="140"/>
      <c r="V75" s="140" t="s">
        <v>206</v>
      </c>
    </row>
    <row r="76" spans="2:42" ht="15" customHeight="1">
      <c r="E76" s="148" t="s">
        <v>207</v>
      </c>
      <c r="F76" s="172"/>
      <c r="G76" s="172"/>
      <c r="H76" s="172"/>
      <c r="I76" s="172"/>
      <c r="J76" s="35"/>
      <c r="K76" s="157"/>
      <c r="L76" s="157"/>
      <c r="M76" s="157"/>
      <c r="N76" s="31" t="s">
        <v>208</v>
      </c>
      <c r="O76" s="140"/>
      <c r="P76" s="157"/>
      <c r="Q76" s="157"/>
      <c r="R76" s="157"/>
      <c r="S76" s="31" t="s">
        <v>208</v>
      </c>
      <c r="U76" s="157"/>
      <c r="V76" s="157"/>
      <c r="W76" s="157"/>
      <c r="X76" s="31" t="s">
        <v>184</v>
      </c>
      <c r="AC76" s="148"/>
      <c r="AE76" s="148" t="s">
        <v>209</v>
      </c>
      <c r="AF76" s="14"/>
      <c r="AG76" s="31" t="s">
        <v>83</v>
      </c>
      <c r="AI76" s="14"/>
      <c r="AJ76" s="31" t="s">
        <v>84</v>
      </c>
      <c r="AL76" s="121">
        <f>IF(ISBLANK(F76),1,2)</f>
        <v>1</v>
      </c>
      <c r="AM76" s="121">
        <f>IF(AND(ISBLANK(AF76),ISBLANK(AI76)),1,2)</f>
        <v>1</v>
      </c>
    </row>
    <row r="77" spans="2:42" ht="4.9000000000000004" customHeight="1">
      <c r="E77" s="148"/>
      <c r="F77" s="148"/>
      <c r="G77" s="148"/>
      <c r="H77" s="148"/>
      <c r="I77" s="148"/>
      <c r="J77" s="35"/>
      <c r="K77" s="148"/>
      <c r="L77" s="148"/>
      <c r="N77" s="148"/>
      <c r="O77" s="140"/>
      <c r="P77" s="148"/>
      <c r="S77" s="148"/>
      <c r="U77" s="148"/>
      <c r="V77" s="148"/>
      <c r="X77" s="148"/>
      <c r="Y77" s="148"/>
      <c r="Z77" s="148"/>
      <c r="AC77" s="148"/>
      <c r="AD77" s="148"/>
      <c r="AE77" s="148"/>
      <c r="AF77" s="148"/>
      <c r="AG77" s="148"/>
      <c r="AH77" s="148"/>
      <c r="AI77" s="148"/>
      <c r="AJ77" s="148"/>
    </row>
    <row r="78" spans="2:42" ht="15" customHeight="1">
      <c r="E78" s="148" t="s">
        <v>210</v>
      </c>
      <c r="F78" s="172"/>
      <c r="G78" s="172"/>
      <c r="H78" s="172"/>
      <c r="I78" s="172"/>
      <c r="J78" s="35"/>
      <c r="K78" s="157"/>
      <c r="L78" s="157"/>
      <c r="M78" s="157"/>
      <c r="N78" s="31" t="str">
        <f>IF(F78="V-notch","deg","in")</f>
        <v>in</v>
      </c>
      <c r="O78" s="140"/>
      <c r="P78" s="157"/>
      <c r="Q78" s="157"/>
      <c r="R78" s="157"/>
      <c r="S78" s="31" t="s">
        <v>208</v>
      </c>
      <c r="U78" s="157"/>
      <c r="V78" s="157"/>
      <c r="W78" s="157"/>
      <c r="X78" s="31" t="s">
        <v>184</v>
      </c>
      <c r="AC78" s="148"/>
      <c r="AE78" s="148" t="s">
        <v>211</v>
      </c>
      <c r="AF78" s="14"/>
      <c r="AG78" s="31" t="s">
        <v>83</v>
      </c>
      <c r="AI78" s="14"/>
      <c r="AJ78" s="31" t="s">
        <v>84</v>
      </c>
      <c r="AL78" s="121">
        <f>IF(ISBLANK(F78),1,2)</f>
        <v>1</v>
      </c>
      <c r="AM78" s="121">
        <f>IF(AND(ISBLANK(AF78),ISBLANK(AI78)),1,2)</f>
        <v>1</v>
      </c>
      <c r="AN78" s="121">
        <f>IF(AND(ISBLANK(AF79),ISBLANK(AI79)),1,2)</f>
        <v>1</v>
      </c>
    </row>
    <row r="79" spans="2:42" ht="4.9000000000000004" customHeight="1">
      <c r="E79" s="148"/>
      <c r="J79" s="35"/>
      <c r="K79" s="35"/>
      <c r="O79" s="140"/>
      <c r="P79" s="35"/>
      <c r="U79" s="35"/>
      <c r="V79" s="35"/>
    </row>
    <row r="80" spans="2:42" ht="15" customHeight="1">
      <c r="C80" s="177" t="s">
        <v>12</v>
      </c>
      <c r="D80" s="177"/>
      <c r="E80" s="177"/>
      <c r="F80" s="172"/>
      <c r="G80" s="172"/>
      <c r="H80" s="172"/>
      <c r="I80" s="172"/>
      <c r="J80" s="35"/>
      <c r="K80" s="157"/>
      <c r="L80" s="157"/>
      <c r="M80" s="157"/>
      <c r="N80" s="31" t="str">
        <f>IF(F80="V-notch","deg","in")</f>
        <v>in</v>
      </c>
      <c r="O80" s="140"/>
      <c r="P80" s="157"/>
      <c r="Q80" s="157"/>
      <c r="R80" s="157"/>
      <c r="S80" s="31" t="s">
        <v>208</v>
      </c>
      <c r="U80" s="157"/>
      <c r="V80" s="157"/>
      <c r="W80" s="157"/>
      <c r="X80" s="31" t="s">
        <v>184</v>
      </c>
      <c r="AC80" s="148"/>
      <c r="AE80" s="148" t="s">
        <v>212</v>
      </c>
      <c r="AF80" s="14"/>
      <c r="AG80" s="31" t="s">
        <v>83</v>
      </c>
      <c r="AI80" s="14"/>
      <c r="AJ80" s="31" t="s">
        <v>84</v>
      </c>
      <c r="AL80" s="121">
        <f>IF(C80="None:",3,IF(OR(C80="Orifice: ",C80="Weir: "),2,1))</f>
        <v>1</v>
      </c>
      <c r="AM80" s="121">
        <f>IF(AND(ISBLANK(AF80),ISBLANK(AI80)),1,2)</f>
        <v>1</v>
      </c>
    </row>
    <row r="81" spans="2:41" ht="4.9000000000000004" customHeight="1">
      <c r="J81" s="35"/>
      <c r="O81" s="140"/>
      <c r="P81" s="140"/>
      <c r="Q81" s="140"/>
      <c r="R81" s="140"/>
      <c r="S81" s="140"/>
      <c r="T81" s="140"/>
      <c r="U81" s="140"/>
      <c r="V81" s="140"/>
      <c r="W81" s="140"/>
      <c r="X81" s="140"/>
      <c r="Y81" s="140"/>
    </row>
    <row r="82" spans="2:41" ht="15" customHeight="1">
      <c r="C82" s="177" t="s">
        <v>12</v>
      </c>
      <c r="D82" s="177"/>
      <c r="E82" s="177"/>
      <c r="F82" s="172"/>
      <c r="G82" s="172"/>
      <c r="H82" s="172"/>
      <c r="I82" s="172"/>
      <c r="J82" s="35"/>
      <c r="K82" s="157"/>
      <c r="L82" s="157"/>
      <c r="M82" s="157"/>
      <c r="N82" s="31" t="str">
        <f t="shared" ref="N82:N87" si="4">IF(F82="V-notch","deg","in")</f>
        <v>in</v>
      </c>
      <c r="O82" s="140"/>
      <c r="P82" s="157"/>
      <c r="Q82" s="157"/>
      <c r="R82" s="157"/>
      <c r="S82" s="31" t="s">
        <v>208</v>
      </c>
      <c r="U82" s="157"/>
      <c r="V82" s="157"/>
      <c r="W82" s="157"/>
      <c r="X82" s="31" t="s">
        <v>184</v>
      </c>
      <c r="AC82" s="148"/>
      <c r="AE82" s="148" t="s">
        <v>213</v>
      </c>
      <c r="AF82" s="14"/>
      <c r="AG82" s="31" t="s">
        <v>83</v>
      </c>
      <c r="AI82" s="14"/>
      <c r="AJ82" s="31" t="s">
        <v>84</v>
      </c>
      <c r="AL82" s="121">
        <f>IF(OR(C82="Orifice: ",C82="Weir: "),2,1)</f>
        <v>1</v>
      </c>
      <c r="AM82" s="121">
        <f>IF(AND(ISBLANK(AF82),ISBLANK(AI82)),1,2)</f>
        <v>1</v>
      </c>
    </row>
    <row r="83" spans="2:41" ht="15" customHeight="1">
      <c r="C83" s="177" t="s">
        <v>12</v>
      </c>
      <c r="D83" s="177"/>
      <c r="E83" s="177"/>
      <c r="F83" s="172"/>
      <c r="G83" s="172"/>
      <c r="H83" s="172"/>
      <c r="I83" s="172"/>
      <c r="J83" s="35"/>
      <c r="K83" s="156"/>
      <c r="L83" s="156"/>
      <c r="M83" s="156"/>
      <c r="N83" s="31" t="str">
        <f t="shared" si="4"/>
        <v>in</v>
      </c>
      <c r="O83" s="140"/>
      <c r="P83" s="156"/>
      <c r="Q83" s="156"/>
      <c r="R83" s="156"/>
      <c r="S83" s="31" t="s">
        <v>208</v>
      </c>
      <c r="U83" s="156"/>
      <c r="V83" s="156"/>
      <c r="W83" s="156"/>
      <c r="X83" s="31" t="s">
        <v>184</v>
      </c>
      <c r="AL83" s="121">
        <f t="shared" ref="AL83:AL87" si="5">IF(OR(C83="Orifice: ",C83="Weir: "),2,1)</f>
        <v>1</v>
      </c>
    </row>
    <row r="84" spans="2:41" ht="15" customHeight="1">
      <c r="C84" s="177" t="s">
        <v>12</v>
      </c>
      <c r="D84" s="177"/>
      <c r="E84" s="177"/>
      <c r="F84" s="172"/>
      <c r="G84" s="172"/>
      <c r="H84" s="172"/>
      <c r="I84" s="172"/>
      <c r="J84" s="35"/>
      <c r="K84" s="156"/>
      <c r="L84" s="156"/>
      <c r="M84" s="156"/>
      <c r="N84" s="31" t="str">
        <f t="shared" si="4"/>
        <v>in</v>
      </c>
      <c r="O84" s="140"/>
      <c r="P84" s="156"/>
      <c r="Q84" s="156"/>
      <c r="R84" s="156"/>
      <c r="S84" s="31" t="s">
        <v>208</v>
      </c>
      <c r="U84" s="156"/>
      <c r="V84" s="156"/>
      <c r="W84" s="156"/>
      <c r="X84" s="31" t="s">
        <v>184</v>
      </c>
      <c r="AL84" s="121">
        <f t="shared" si="5"/>
        <v>1</v>
      </c>
    </row>
    <row r="85" spans="2:41" ht="15" customHeight="1">
      <c r="C85" s="177" t="s">
        <v>12</v>
      </c>
      <c r="D85" s="177"/>
      <c r="E85" s="177"/>
      <c r="F85" s="172"/>
      <c r="G85" s="172"/>
      <c r="H85" s="172"/>
      <c r="I85" s="172"/>
      <c r="J85" s="35"/>
      <c r="K85" s="156"/>
      <c r="L85" s="156"/>
      <c r="M85" s="156"/>
      <c r="N85" s="31" t="str">
        <f t="shared" si="4"/>
        <v>in</v>
      </c>
      <c r="O85" s="140"/>
      <c r="P85" s="156"/>
      <c r="Q85" s="156"/>
      <c r="R85" s="156"/>
      <c r="S85" s="31" t="s">
        <v>208</v>
      </c>
      <c r="U85" s="156"/>
      <c r="V85" s="156"/>
      <c r="W85" s="156"/>
      <c r="X85" s="31" t="s">
        <v>184</v>
      </c>
      <c r="AL85" s="121">
        <f t="shared" si="5"/>
        <v>1</v>
      </c>
    </row>
    <row r="86" spans="2:41" ht="15" customHeight="1">
      <c r="C86" s="177" t="s">
        <v>12</v>
      </c>
      <c r="D86" s="177"/>
      <c r="E86" s="177"/>
      <c r="F86" s="172"/>
      <c r="G86" s="172"/>
      <c r="H86" s="172"/>
      <c r="I86" s="172"/>
      <c r="J86" s="35"/>
      <c r="K86" s="156"/>
      <c r="L86" s="156"/>
      <c r="M86" s="156"/>
      <c r="N86" s="31" t="str">
        <f t="shared" si="4"/>
        <v>in</v>
      </c>
      <c r="O86" s="140"/>
      <c r="P86" s="156"/>
      <c r="Q86" s="156"/>
      <c r="R86" s="156"/>
      <c r="S86" s="31" t="s">
        <v>208</v>
      </c>
      <c r="U86" s="156"/>
      <c r="V86" s="156"/>
      <c r="W86" s="156"/>
      <c r="X86" s="31" t="s">
        <v>184</v>
      </c>
      <c r="AL86" s="121">
        <f t="shared" si="5"/>
        <v>1</v>
      </c>
    </row>
    <row r="87" spans="2:41" ht="15" customHeight="1">
      <c r="C87" s="177" t="s">
        <v>12</v>
      </c>
      <c r="D87" s="177"/>
      <c r="E87" s="177"/>
      <c r="F87" s="172"/>
      <c r="G87" s="172"/>
      <c r="H87" s="172"/>
      <c r="I87" s="172"/>
      <c r="J87" s="35"/>
      <c r="K87" s="156"/>
      <c r="L87" s="156"/>
      <c r="M87" s="156"/>
      <c r="N87" s="31" t="str">
        <f t="shared" si="4"/>
        <v>in</v>
      </c>
      <c r="O87" s="140"/>
      <c r="P87" s="156"/>
      <c r="Q87" s="156"/>
      <c r="R87" s="156"/>
      <c r="S87" s="31" t="s">
        <v>208</v>
      </c>
      <c r="U87" s="156"/>
      <c r="V87" s="156"/>
      <c r="W87" s="156"/>
      <c r="X87" s="31" t="s">
        <v>184</v>
      </c>
      <c r="AL87" s="121">
        <f t="shared" si="5"/>
        <v>1</v>
      </c>
    </row>
    <row r="88" spans="2:41" ht="4.9000000000000004" customHeight="1">
      <c r="AL88" s="119"/>
    </row>
    <row r="89" spans="2:41" ht="15" customHeight="1">
      <c r="B89" s="1" t="s">
        <v>214</v>
      </c>
      <c r="C89" s="1"/>
      <c r="D89" s="1"/>
      <c r="E89" s="1"/>
      <c r="F89" s="1"/>
      <c r="G89" s="1"/>
      <c r="H89" s="1"/>
      <c r="I89" s="1"/>
      <c r="Z89" s="148"/>
      <c r="AE89" s="148" t="s">
        <v>197</v>
      </c>
      <c r="AF89" s="14"/>
      <c r="AG89" s="31" t="s">
        <v>83</v>
      </c>
      <c r="AH89" s="40"/>
      <c r="AI89" s="14"/>
      <c r="AJ89" s="40" t="s">
        <v>215</v>
      </c>
      <c r="AL89" s="132">
        <f>IF(AND(ISBLANK(AF89),ISBLANK(AI89)),1,2)</f>
        <v>1</v>
      </c>
      <c r="AM89" s="121">
        <f>SUM(AM90,AM91,AM93,AO93,AO91,AO90)</f>
        <v>0</v>
      </c>
      <c r="AN89" s="13" t="s">
        <v>216</v>
      </c>
    </row>
    <row r="90" spans="2:41" ht="15" customHeight="1">
      <c r="E90" s="148" t="s">
        <v>195</v>
      </c>
      <c r="F90" s="172"/>
      <c r="G90" s="172"/>
      <c r="H90" s="172"/>
      <c r="I90" s="172"/>
      <c r="N90" s="148" t="s">
        <v>196</v>
      </c>
      <c r="O90" s="172"/>
      <c r="P90" s="172"/>
      <c r="Q90" s="172"/>
      <c r="AI90" s="40"/>
      <c r="AJ90" s="40"/>
      <c r="AL90" s="84" t="s">
        <v>217</v>
      </c>
      <c r="AM90" s="121">
        <f>IF(ISBLANK(F91),0,1)</f>
        <v>0</v>
      </c>
      <c r="AN90" s="84" t="s">
        <v>0</v>
      </c>
      <c r="AO90" s="121">
        <f>IF(ISBLANK(F90),0,1)</f>
        <v>0</v>
      </c>
    </row>
    <row r="91" spans="2:41" ht="15" customHeight="1">
      <c r="E91" s="148" t="s">
        <v>199</v>
      </c>
      <c r="F91" s="156"/>
      <c r="G91" s="156"/>
      <c r="H91" s="156"/>
      <c r="I91" s="156"/>
      <c r="J91" s="31" t="s">
        <v>184</v>
      </c>
      <c r="N91" s="148" t="s">
        <v>218</v>
      </c>
      <c r="O91" s="156"/>
      <c r="P91" s="156"/>
      <c r="Q91" s="156"/>
      <c r="R91" s="31" t="s">
        <v>184</v>
      </c>
      <c r="V91" s="148" t="s">
        <v>219</v>
      </c>
      <c r="W91" s="157"/>
      <c r="X91" s="157"/>
      <c r="Y91" s="157"/>
      <c r="Z91" s="31" t="s">
        <v>184</v>
      </c>
      <c r="AE91" s="148" t="s">
        <v>220</v>
      </c>
      <c r="AF91" s="157"/>
      <c r="AG91" s="157"/>
      <c r="AH91" s="157"/>
      <c r="AI91" s="31" t="s">
        <v>184</v>
      </c>
      <c r="AL91" s="84" t="s">
        <v>221</v>
      </c>
      <c r="AM91" s="121">
        <f>IF(ISBLANK(O91),0,1)</f>
        <v>0</v>
      </c>
      <c r="AN91" s="84" t="s">
        <v>1</v>
      </c>
      <c r="AO91" s="121">
        <f>IF(ISBLANK(O90),0,1)</f>
        <v>0</v>
      </c>
    </row>
    <row r="92" spans="2:41" ht="4.9000000000000004" customHeight="1">
      <c r="B92" s="148"/>
      <c r="C92" s="148"/>
      <c r="D92" s="148"/>
      <c r="E92" s="148"/>
      <c r="F92" s="148"/>
      <c r="G92" s="148"/>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L92" s="84"/>
      <c r="AN92" s="84"/>
    </row>
    <row r="93" spans="2:41" ht="15" customHeight="1">
      <c r="B93" s="1" t="s">
        <v>222</v>
      </c>
      <c r="N93" s="38" t="s">
        <v>223</v>
      </c>
      <c r="O93" s="165"/>
      <c r="P93" s="165"/>
      <c r="Q93" s="165"/>
      <c r="R93" s="165"/>
      <c r="V93" s="148" t="s">
        <v>224</v>
      </c>
      <c r="W93" s="166"/>
      <c r="X93" s="166"/>
      <c r="Y93" s="166"/>
      <c r="Z93" s="166"/>
      <c r="AL93" s="84" t="s">
        <v>225</v>
      </c>
      <c r="AM93" s="121">
        <f>IF(ISBLANK(W91),0,1)</f>
        <v>0</v>
      </c>
      <c r="AN93" s="84" t="s">
        <v>226</v>
      </c>
      <c r="AO93" s="121">
        <f>IF(ISBLANK(AF91),0,1)</f>
        <v>0</v>
      </c>
    </row>
    <row r="94" spans="2:41" ht="4.9000000000000004" customHeight="1">
      <c r="B94" s="1"/>
      <c r="AL94" s="84"/>
      <c r="AN94" s="84"/>
    </row>
    <row r="95" spans="2:41" ht="19.899999999999999" customHeight="1">
      <c r="B95" s="1" t="s">
        <v>227</v>
      </c>
      <c r="C95" s="1"/>
      <c r="D95" s="1"/>
      <c r="E95" s="1"/>
      <c r="F95" s="1"/>
      <c r="G95" s="1"/>
      <c r="H95" s="1"/>
      <c r="I95" s="1"/>
      <c r="AL95" s="84" t="s">
        <v>228</v>
      </c>
      <c r="AM95" s="121">
        <f>IF(ISBLANK(O93),0,1)</f>
        <v>0</v>
      </c>
      <c r="AN95" s="84" t="s">
        <v>229</v>
      </c>
      <c r="AO95" s="121">
        <f>SUM(AM95:AM96)</f>
        <v>0</v>
      </c>
    </row>
    <row r="96" spans="2:41" ht="15" customHeight="1">
      <c r="C96" s="175" t="s">
        <v>230</v>
      </c>
      <c r="D96" s="175"/>
      <c r="E96" s="175"/>
      <c r="F96" s="140"/>
      <c r="G96" s="140"/>
      <c r="H96" s="140"/>
      <c r="I96" s="140" t="s">
        <v>231</v>
      </c>
      <c r="K96" s="140"/>
      <c r="L96" s="140"/>
      <c r="M96" s="31" t="s">
        <v>232</v>
      </c>
      <c r="T96" s="140" t="s">
        <v>230</v>
      </c>
      <c r="V96" s="140"/>
      <c r="W96" s="140"/>
      <c r="Y96" s="140" t="s">
        <v>231</v>
      </c>
      <c r="Z96" s="140"/>
      <c r="AC96" s="31" t="s">
        <v>232</v>
      </c>
      <c r="AL96" s="84" t="s">
        <v>233</v>
      </c>
      <c r="AM96" s="121">
        <f>IF(ISBLANK(W93),0,1)</f>
        <v>0</v>
      </c>
    </row>
    <row r="97" spans="2:41" ht="14.65" customHeight="1">
      <c r="C97" s="157"/>
      <c r="D97" s="157"/>
      <c r="E97" s="157"/>
      <c r="F97" s="31" t="s">
        <v>184</v>
      </c>
      <c r="H97" s="178"/>
      <c r="I97" s="178"/>
      <c r="J97" s="178"/>
      <c r="K97" s="31" t="s">
        <v>234</v>
      </c>
      <c r="M97" s="178"/>
      <c r="N97" s="178"/>
      <c r="O97" s="178"/>
      <c r="P97" s="178"/>
      <c r="Q97" s="31" t="s">
        <v>143</v>
      </c>
      <c r="S97" s="157"/>
      <c r="T97" s="157"/>
      <c r="U97" s="157"/>
      <c r="V97" s="31" t="s">
        <v>184</v>
      </c>
      <c r="W97" s="35"/>
      <c r="X97" s="178"/>
      <c r="Y97" s="178"/>
      <c r="Z97" s="178"/>
      <c r="AA97" s="31" t="s">
        <v>234</v>
      </c>
      <c r="AC97" s="178"/>
      <c r="AD97" s="178"/>
      <c r="AE97" s="178"/>
      <c r="AF97" s="178"/>
      <c r="AG97" s="31" t="s">
        <v>143</v>
      </c>
      <c r="AL97" s="121">
        <f t="shared" ref="AL97:AL106" si="6">IF(ISBLANK(C97),1,2)</f>
        <v>1</v>
      </c>
      <c r="AM97" s="121">
        <f t="shared" ref="AM97:AM106" si="7">IF(ISBLANK(S97),1,2)</f>
        <v>1</v>
      </c>
      <c r="AN97" s="121">
        <f>IF(ISBLANK(H97),1,2)</f>
        <v>1</v>
      </c>
      <c r="AO97" s="121">
        <f>IF(ISBLANK(M97),1,2)</f>
        <v>1</v>
      </c>
    </row>
    <row r="98" spans="2:41" ht="14.65" customHeight="1">
      <c r="C98" s="156"/>
      <c r="D98" s="156"/>
      <c r="E98" s="156"/>
      <c r="F98" s="31" t="s">
        <v>184</v>
      </c>
      <c r="H98" s="164"/>
      <c r="I98" s="164"/>
      <c r="J98" s="164"/>
      <c r="K98" s="31" t="s">
        <v>234</v>
      </c>
      <c r="M98" s="164"/>
      <c r="N98" s="164"/>
      <c r="O98" s="164"/>
      <c r="P98" s="164"/>
      <c r="Q98" s="31" t="s">
        <v>143</v>
      </c>
      <c r="S98" s="156"/>
      <c r="T98" s="156"/>
      <c r="U98" s="156"/>
      <c r="V98" s="31" t="s">
        <v>184</v>
      </c>
      <c r="W98" s="35"/>
      <c r="X98" s="164"/>
      <c r="Y98" s="164"/>
      <c r="Z98" s="164"/>
      <c r="AA98" s="31" t="s">
        <v>234</v>
      </c>
      <c r="AC98" s="164"/>
      <c r="AD98" s="164"/>
      <c r="AE98" s="164"/>
      <c r="AF98" s="164"/>
      <c r="AG98" s="31" t="s">
        <v>143</v>
      </c>
      <c r="AL98" s="121">
        <f t="shared" si="6"/>
        <v>1</v>
      </c>
      <c r="AM98" s="121">
        <f t="shared" si="7"/>
        <v>1</v>
      </c>
    </row>
    <row r="99" spans="2:41" ht="14.65" customHeight="1">
      <c r="C99" s="156"/>
      <c r="D99" s="156"/>
      <c r="E99" s="156"/>
      <c r="F99" s="31" t="s">
        <v>184</v>
      </c>
      <c r="H99" s="164"/>
      <c r="I99" s="164"/>
      <c r="J99" s="164"/>
      <c r="K99" s="31" t="s">
        <v>234</v>
      </c>
      <c r="M99" s="164"/>
      <c r="N99" s="164"/>
      <c r="O99" s="164"/>
      <c r="P99" s="164"/>
      <c r="Q99" s="31" t="s">
        <v>143</v>
      </c>
      <c r="S99" s="156"/>
      <c r="T99" s="156"/>
      <c r="U99" s="156"/>
      <c r="V99" s="31" t="s">
        <v>184</v>
      </c>
      <c r="W99" s="35"/>
      <c r="X99" s="164"/>
      <c r="Y99" s="164"/>
      <c r="Z99" s="164"/>
      <c r="AA99" s="31" t="s">
        <v>234</v>
      </c>
      <c r="AC99" s="164"/>
      <c r="AD99" s="164"/>
      <c r="AE99" s="164"/>
      <c r="AF99" s="164"/>
      <c r="AG99" s="31" t="s">
        <v>143</v>
      </c>
      <c r="AL99" s="121">
        <f t="shared" si="6"/>
        <v>1</v>
      </c>
      <c r="AM99" s="121">
        <f t="shared" si="7"/>
        <v>1</v>
      </c>
    </row>
    <row r="100" spans="2:41" ht="14.65" customHeight="1">
      <c r="C100" s="156"/>
      <c r="D100" s="156"/>
      <c r="E100" s="156"/>
      <c r="F100" s="31" t="s">
        <v>184</v>
      </c>
      <c r="H100" s="164"/>
      <c r="I100" s="164"/>
      <c r="J100" s="164"/>
      <c r="K100" s="31" t="s">
        <v>234</v>
      </c>
      <c r="M100" s="164"/>
      <c r="N100" s="164"/>
      <c r="O100" s="164"/>
      <c r="P100" s="164"/>
      <c r="Q100" s="31" t="s">
        <v>143</v>
      </c>
      <c r="S100" s="156"/>
      <c r="T100" s="156"/>
      <c r="U100" s="156"/>
      <c r="V100" s="31" t="s">
        <v>184</v>
      </c>
      <c r="W100" s="35"/>
      <c r="X100" s="164"/>
      <c r="Y100" s="164"/>
      <c r="Z100" s="164"/>
      <c r="AA100" s="31" t="s">
        <v>234</v>
      </c>
      <c r="AC100" s="164"/>
      <c r="AD100" s="164"/>
      <c r="AE100" s="164"/>
      <c r="AF100" s="164"/>
      <c r="AG100" s="31" t="s">
        <v>143</v>
      </c>
      <c r="AL100" s="121">
        <f t="shared" si="6"/>
        <v>1</v>
      </c>
      <c r="AM100" s="121">
        <f t="shared" si="7"/>
        <v>1</v>
      </c>
    </row>
    <row r="101" spans="2:41" ht="14.65" customHeight="1">
      <c r="C101" s="156"/>
      <c r="D101" s="156"/>
      <c r="E101" s="156"/>
      <c r="F101" s="31" t="s">
        <v>184</v>
      </c>
      <c r="H101" s="164"/>
      <c r="I101" s="164"/>
      <c r="J101" s="164"/>
      <c r="K101" s="31" t="s">
        <v>234</v>
      </c>
      <c r="M101" s="164"/>
      <c r="N101" s="164"/>
      <c r="O101" s="164"/>
      <c r="P101" s="164"/>
      <c r="Q101" s="31" t="s">
        <v>143</v>
      </c>
      <c r="S101" s="156"/>
      <c r="T101" s="156"/>
      <c r="U101" s="156"/>
      <c r="V101" s="31" t="s">
        <v>184</v>
      </c>
      <c r="W101" s="35"/>
      <c r="X101" s="164"/>
      <c r="Y101" s="164"/>
      <c r="Z101" s="164"/>
      <c r="AA101" s="31" t="s">
        <v>234</v>
      </c>
      <c r="AC101" s="164"/>
      <c r="AD101" s="164"/>
      <c r="AE101" s="164"/>
      <c r="AF101" s="164"/>
      <c r="AG101" s="31" t="s">
        <v>143</v>
      </c>
      <c r="AL101" s="121">
        <f t="shared" si="6"/>
        <v>1</v>
      </c>
      <c r="AM101" s="121">
        <f t="shared" si="7"/>
        <v>1</v>
      </c>
    </row>
    <row r="102" spans="2:41" ht="14.65" customHeight="1">
      <c r="C102" s="156"/>
      <c r="D102" s="156"/>
      <c r="E102" s="156"/>
      <c r="F102" s="31" t="s">
        <v>184</v>
      </c>
      <c r="H102" s="164"/>
      <c r="I102" s="164"/>
      <c r="J102" s="164"/>
      <c r="K102" s="31" t="s">
        <v>234</v>
      </c>
      <c r="M102" s="164"/>
      <c r="N102" s="164"/>
      <c r="O102" s="164"/>
      <c r="P102" s="164"/>
      <c r="Q102" s="31" t="s">
        <v>143</v>
      </c>
      <c r="S102" s="156"/>
      <c r="T102" s="156"/>
      <c r="U102" s="156"/>
      <c r="V102" s="31" t="s">
        <v>184</v>
      </c>
      <c r="W102" s="35"/>
      <c r="X102" s="164"/>
      <c r="Y102" s="164"/>
      <c r="Z102" s="164"/>
      <c r="AA102" s="31" t="s">
        <v>234</v>
      </c>
      <c r="AC102" s="164"/>
      <c r="AD102" s="164"/>
      <c r="AE102" s="164"/>
      <c r="AF102" s="164"/>
      <c r="AG102" s="31" t="s">
        <v>143</v>
      </c>
      <c r="AL102" s="121">
        <f t="shared" si="6"/>
        <v>1</v>
      </c>
      <c r="AM102" s="121">
        <f t="shared" si="7"/>
        <v>1</v>
      </c>
    </row>
    <row r="103" spans="2:41" ht="14.65" customHeight="1">
      <c r="C103" s="156"/>
      <c r="D103" s="156"/>
      <c r="E103" s="156"/>
      <c r="F103" s="31" t="s">
        <v>184</v>
      </c>
      <c r="H103" s="164"/>
      <c r="I103" s="164"/>
      <c r="J103" s="164"/>
      <c r="K103" s="31" t="s">
        <v>234</v>
      </c>
      <c r="M103" s="164"/>
      <c r="N103" s="164"/>
      <c r="O103" s="164"/>
      <c r="P103" s="164"/>
      <c r="Q103" s="31" t="s">
        <v>143</v>
      </c>
      <c r="S103" s="156"/>
      <c r="T103" s="156"/>
      <c r="U103" s="156"/>
      <c r="V103" s="31" t="s">
        <v>184</v>
      </c>
      <c r="W103" s="35"/>
      <c r="X103" s="164"/>
      <c r="Y103" s="164"/>
      <c r="Z103" s="164"/>
      <c r="AA103" s="31" t="s">
        <v>234</v>
      </c>
      <c r="AC103" s="164"/>
      <c r="AD103" s="164"/>
      <c r="AE103" s="164"/>
      <c r="AF103" s="164"/>
      <c r="AG103" s="31" t="s">
        <v>143</v>
      </c>
      <c r="AL103" s="121">
        <f t="shared" si="6"/>
        <v>1</v>
      </c>
      <c r="AM103" s="121">
        <f t="shared" si="7"/>
        <v>1</v>
      </c>
    </row>
    <row r="104" spans="2:41" ht="14.65" customHeight="1">
      <c r="C104" s="156"/>
      <c r="D104" s="156"/>
      <c r="E104" s="156"/>
      <c r="F104" s="31" t="s">
        <v>184</v>
      </c>
      <c r="H104" s="164"/>
      <c r="I104" s="164"/>
      <c r="J104" s="164"/>
      <c r="K104" s="31" t="s">
        <v>234</v>
      </c>
      <c r="M104" s="164"/>
      <c r="N104" s="164"/>
      <c r="O104" s="164"/>
      <c r="P104" s="164"/>
      <c r="Q104" s="31" t="s">
        <v>143</v>
      </c>
      <c r="S104" s="156"/>
      <c r="T104" s="156"/>
      <c r="U104" s="156"/>
      <c r="V104" s="31" t="s">
        <v>184</v>
      </c>
      <c r="W104" s="35"/>
      <c r="X104" s="164"/>
      <c r="Y104" s="164"/>
      <c r="Z104" s="164"/>
      <c r="AA104" s="31" t="s">
        <v>234</v>
      </c>
      <c r="AC104" s="164"/>
      <c r="AD104" s="164"/>
      <c r="AE104" s="164"/>
      <c r="AF104" s="164"/>
      <c r="AG104" s="31" t="s">
        <v>143</v>
      </c>
      <c r="AL104" s="121">
        <f t="shared" si="6"/>
        <v>1</v>
      </c>
      <c r="AM104" s="121">
        <f t="shared" si="7"/>
        <v>1</v>
      </c>
    </row>
    <row r="105" spans="2:41" ht="14.65" customHeight="1">
      <c r="C105" s="156"/>
      <c r="D105" s="156"/>
      <c r="E105" s="156"/>
      <c r="F105" s="31" t="s">
        <v>184</v>
      </c>
      <c r="H105" s="164"/>
      <c r="I105" s="164"/>
      <c r="J105" s="164"/>
      <c r="K105" s="31" t="s">
        <v>234</v>
      </c>
      <c r="M105" s="164"/>
      <c r="N105" s="164"/>
      <c r="O105" s="164"/>
      <c r="P105" s="164"/>
      <c r="Q105" s="31" t="s">
        <v>143</v>
      </c>
      <c r="S105" s="156"/>
      <c r="T105" s="156"/>
      <c r="U105" s="156"/>
      <c r="V105" s="31" t="s">
        <v>184</v>
      </c>
      <c r="W105" s="35"/>
      <c r="X105" s="164"/>
      <c r="Y105" s="164"/>
      <c r="Z105" s="164"/>
      <c r="AA105" s="31" t="s">
        <v>234</v>
      </c>
      <c r="AC105" s="164"/>
      <c r="AD105" s="164"/>
      <c r="AE105" s="164"/>
      <c r="AF105" s="164"/>
      <c r="AG105" s="31" t="s">
        <v>143</v>
      </c>
      <c r="AL105" s="121">
        <f t="shared" si="6"/>
        <v>1</v>
      </c>
      <c r="AM105" s="121">
        <f t="shared" si="7"/>
        <v>1</v>
      </c>
    </row>
    <row r="106" spans="2:41" ht="14.65" customHeight="1">
      <c r="C106" s="156"/>
      <c r="D106" s="156"/>
      <c r="E106" s="156"/>
      <c r="F106" s="31" t="s">
        <v>184</v>
      </c>
      <c r="H106" s="164"/>
      <c r="I106" s="164"/>
      <c r="J106" s="164"/>
      <c r="K106" s="31" t="s">
        <v>234</v>
      </c>
      <c r="M106" s="164"/>
      <c r="N106" s="164"/>
      <c r="O106" s="164"/>
      <c r="P106" s="164"/>
      <c r="Q106" s="31" t="s">
        <v>143</v>
      </c>
      <c r="S106" s="156"/>
      <c r="T106" s="156"/>
      <c r="U106" s="156"/>
      <c r="V106" s="31" t="s">
        <v>184</v>
      </c>
      <c r="W106" s="35"/>
      <c r="X106" s="164"/>
      <c r="Y106" s="164"/>
      <c r="Z106" s="164"/>
      <c r="AA106" s="31" t="s">
        <v>234</v>
      </c>
      <c r="AC106" s="164"/>
      <c r="AD106" s="164"/>
      <c r="AE106" s="164"/>
      <c r="AF106" s="164"/>
      <c r="AG106" s="31" t="s">
        <v>143</v>
      </c>
      <c r="AL106" s="121">
        <f t="shared" si="6"/>
        <v>1</v>
      </c>
      <c r="AM106" s="121">
        <f t="shared" si="7"/>
        <v>1</v>
      </c>
    </row>
    <row r="107" spans="2:41" ht="14.65" customHeight="1">
      <c r="G107" s="141" t="s">
        <v>235</v>
      </c>
      <c r="H107" s="163">
        <f>$W$29</f>
        <v>0</v>
      </c>
      <c r="I107" s="163"/>
      <c r="J107" s="163"/>
      <c r="K107" s="31" t="s">
        <v>143</v>
      </c>
      <c r="O107" s="92"/>
      <c r="P107" s="45"/>
      <c r="R107" s="141" t="s">
        <v>236</v>
      </c>
      <c r="S107" s="164">
        <v>90</v>
      </c>
      <c r="T107" s="164"/>
      <c r="U107" s="164"/>
      <c r="V107" s="31" t="s">
        <v>143</v>
      </c>
      <c r="AB107" s="45" t="s">
        <v>237</v>
      </c>
      <c r="AC107" s="153"/>
      <c r="AD107" s="153"/>
      <c r="AE107" s="153"/>
      <c r="AF107" s="153"/>
      <c r="AG107" s="31" t="s">
        <v>184</v>
      </c>
      <c r="AL107" s="84" t="s">
        <v>238</v>
      </c>
      <c r="AM107" s="121">
        <f>IF(ISBLANK(S107),"",IF(OR(S107=H107,S107&gt;H107),1,2))</f>
        <v>1</v>
      </c>
    </row>
    <row r="108" spans="2:41" ht="15" customHeight="1">
      <c r="AK108" s="35"/>
      <c r="AM108" s="121">
        <f>IF(OR(H107=0,ISBLANK(S107)),2,1)</f>
        <v>2</v>
      </c>
    </row>
    <row r="109" spans="2:41" ht="15" customHeight="1">
      <c r="B109" s="180">
        <f>Tables!$C$13</f>
        <v>45031</v>
      </c>
      <c r="C109" s="180"/>
      <c r="D109" s="180"/>
      <c r="E109" s="180"/>
      <c r="F109" s="180"/>
      <c r="G109" s="180"/>
      <c r="H109" s="180"/>
      <c r="R109" s="175" t="s">
        <v>239</v>
      </c>
      <c r="S109" s="175"/>
      <c r="T109" s="175"/>
      <c r="U109" s="175"/>
      <c r="AK109" s="35"/>
    </row>
    <row r="110" spans="2:41" ht="15" customHeight="1">
      <c r="C110" s="148" t="s">
        <v>240</v>
      </c>
      <c r="D110" s="160">
        <f>IF(ISBLANK($E$17),0,$E$17)</f>
        <v>0</v>
      </c>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43"/>
      <c r="AD110" s="148" t="s">
        <v>99</v>
      </c>
      <c r="AE110" s="161">
        <f>IF(ISBLANK($AE$17),0,$AE$17)</f>
        <v>0</v>
      </c>
      <c r="AF110" s="161"/>
      <c r="AG110" s="161"/>
      <c r="AH110" s="161"/>
      <c r="AI110" s="161"/>
      <c r="AJ110" s="161"/>
    </row>
    <row r="111" spans="2:41" ht="15" customHeight="1">
      <c r="C111" s="44"/>
      <c r="D111" s="44"/>
      <c r="E111" s="44"/>
      <c r="F111" s="44"/>
      <c r="G111" s="44"/>
      <c r="H111" s="44"/>
      <c r="I111" s="44"/>
      <c r="J111" s="148"/>
      <c r="K111" s="148"/>
      <c r="L111" s="148"/>
      <c r="M111" s="148"/>
      <c r="N111" s="44"/>
      <c r="O111" s="43"/>
      <c r="P111" s="43"/>
      <c r="Q111" s="43"/>
      <c r="R111" s="43"/>
      <c r="S111" s="43"/>
      <c r="T111" s="43"/>
      <c r="U111" s="43"/>
      <c r="V111" s="43"/>
      <c r="W111" s="43"/>
      <c r="X111" s="43"/>
      <c r="Y111" s="43"/>
      <c r="Z111" s="43"/>
      <c r="AD111" s="148" t="s">
        <v>178</v>
      </c>
      <c r="AE111" s="151">
        <f>IF(ISBLANK($AE$18),0,$AE$18)</f>
        <v>0</v>
      </c>
      <c r="AF111" s="151"/>
      <c r="AG111" s="151"/>
      <c r="AH111" s="151"/>
      <c r="AI111" s="151"/>
      <c r="AJ111" s="151"/>
    </row>
    <row r="112" spans="2:41" ht="15" customHeight="1">
      <c r="AL112" s="15" t="s">
        <v>241</v>
      </c>
      <c r="AM112" s="15" t="s">
        <v>242</v>
      </c>
      <c r="AN112" s="15" t="s">
        <v>243</v>
      </c>
      <c r="AO112" s="15" t="s">
        <v>244</v>
      </c>
    </row>
    <row r="113" spans="2:41" ht="30" customHeight="1">
      <c r="B113" s="1" t="s">
        <v>245</v>
      </c>
      <c r="J113" s="1"/>
      <c r="K113" s="1"/>
      <c r="L113" s="1"/>
      <c r="M113" s="179" t="s">
        <v>246</v>
      </c>
      <c r="N113" s="179"/>
      <c r="O113" s="179"/>
      <c r="P113" s="142"/>
      <c r="Q113" s="179" t="s">
        <v>247</v>
      </c>
      <c r="R113" s="179"/>
      <c r="S113" s="179"/>
      <c r="T113" s="142"/>
      <c r="U113" s="179" t="s">
        <v>248</v>
      </c>
      <c r="V113" s="179"/>
      <c r="W113" s="179"/>
      <c r="X113" s="179" t="s">
        <v>249</v>
      </c>
      <c r="Y113" s="179"/>
      <c r="Z113" s="179"/>
      <c r="AA113" s="179"/>
      <c r="AB113" s="179"/>
      <c r="AC113" s="179" t="s">
        <v>250</v>
      </c>
      <c r="AD113" s="179"/>
      <c r="AE113" s="179"/>
      <c r="AF113" s="142"/>
      <c r="AG113" s="179" t="s">
        <v>251</v>
      </c>
      <c r="AH113" s="179"/>
      <c r="AI113" s="179"/>
      <c r="AJ113" s="179"/>
      <c r="AL113" s="121">
        <f>SUM(AL114:AL118)</f>
        <v>5</v>
      </c>
      <c r="AM113" s="121">
        <f>SUM(AM114:AM119)</f>
        <v>6</v>
      </c>
      <c r="AN113" s="121">
        <f>SUM(AN114:AN119)</f>
        <v>6</v>
      </c>
      <c r="AO113" s="133">
        <f>SUM(AO115:AO119)</f>
        <v>5</v>
      </c>
    </row>
    <row r="114" spans="2:41" ht="15" customHeight="1">
      <c r="E114" s="35"/>
      <c r="F114" s="35"/>
      <c r="G114" s="176">
        <f>Tables!$C$15</f>
        <v>1.2</v>
      </c>
      <c r="H114" s="176"/>
      <c r="K114" s="148" t="s">
        <v>14</v>
      </c>
      <c r="L114" s="148"/>
      <c r="M114" s="154"/>
      <c r="N114" s="154"/>
      <c r="O114" s="154"/>
      <c r="P114" s="4"/>
      <c r="Q114" s="154"/>
      <c r="R114" s="154"/>
      <c r="S114" s="154"/>
      <c r="U114" s="154"/>
      <c r="V114" s="154"/>
      <c r="W114" s="154"/>
      <c r="Y114" s="154"/>
      <c r="Z114" s="154"/>
      <c r="AA114" s="154"/>
      <c r="AC114" s="154"/>
      <c r="AD114" s="154"/>
      <c r="AE114" s="154"/>
      <c r="AG114" s="154"/>
      <c r="AH114" s="154"/>
      <c r="AI114" s="154"/>
      <c r="AL114" s="121">
        <f>IF(ISBLANK(Y114),1,IF(Y114&gt;W$91,1,0))</f>
        <v>1</v>
      </c>
      <c r="AM114" s="121">
        <f t="shared" ref="AM114:AM119" si="8">IF(ISBLANK(AC114),1,IF(AC114&gt;$AM$122,1,0))</f>
        <v>1</v>
      </c>
      <c r="AN114" s="121">
        <f>IF(OR(ISBLANK(AG114),ISBLANK(M114)),1,IF(AG114&gt;M114,1,0))</f>
        <v>1</v>
      </c>
      <c r="AO114" s="133"/>
    </row>
    <row r="115" spans="2:41" ht="15" customHeight="1">
      <c r="E115" s="35"/>
      <c r="F115" s="35"/>
      <c r="G115" s="176">
        <f>Tables!$C$16</f>
        <v>5.7</v>
      </c>
      <c r="H115" s="176"/>
      <c r="K115" s="148" t="s">
        <v>19</v>
      </c>
      <c r="L115" s="148"/>
      <c r="M115" s="154"/>
      <c r="N115" s="154"/>
      <c r="O115" s="154"/>
      <c r="P115" s="4"/>
      <c r="Q115" s="153"/>
      <c r="R115" s="153"/>
      <c r="S115" s="153"/>
      <c r="U115" s="153"/>
      <c r="V115" s="153"/>
      <c r="W115" s="153"/>
      <c r="Y115" s="153"/>
      <c r="Z115" s="153"/>
      <c r="AA115" s="153"/>
      <c r="AC115" s="153"/>
      <c r="AD115" s="153"/>
      <c r="AE115" s="153"/>
      <c r="AG115" s="153"/>
      <c r="AH115" s="153"/>
      <c r="AI115" s="153"/>
      <c r="AL115" s="121">
        <f t="shared" ref="AL115:AL118" si="9">IF(ISBLANK(Y115),1,IF(Y115&gt;W$91,1,0))</f>
        <v>1</v>
      </c>
      <c r="AM115" s="121">
        <f t="shared" si="8"/>
        <v>1</v>
      </c>
      <c r="AN115" s="121">
        <f>IF(OR(ISBLANK(AG115),ISBLANK(M115)),1,IF(AG115&gt;M115,1,0))</f>
        <v>1</v>
      </c>
      <c r="AO115" s="133">
        <f>IF(OR(ISBLANK(M115),ISBLANK(AG115)),1,IF(AG115-M115&gt;-0.5,1,0))</f>
        <v>1</v>
      </c>
    </row>
    <row r="116" spans="2:41" ht="15" customHeight="1">
      <c r="E116" s="35"/>
      <c r="F116" s="35"/>
      <c r="G116" s="176">
        <f>Tables!$C$17</f>
        <v>7.21</v>
      </c>
      <c r="H116" s="176"/>
      <c r="K116" s="148" t="s">
        <v>24</v>
      </c>
      <c r="L116" s="148"/>
      <c r="M116" s="154"/>
      <c r="N116" s="154"/>
      <c r="O116" s="154"/>
      <c r="P116" s="4"/>
      <c r="Q116" s="153"/>
      <c r="R116" s="153"/>
      <c r="S116" s="153"/>
      <c r="U116" s="153"/>
      <c r="V116" s="153"/>
      <c r="W116" s="153"/>
      <c r="Y116" s="153"/>
      <c r="Z116" s="153"/>
      <c r="AA116" s="153"/>
      <c r="AC116" s="153"/>
      <c r="AD116" s="153"/>
      <c r="AE116" s="153"/>
      <c r="AG116" s="153"/>
      <c r="AH116" s="153"/>
      <c r="AI116" s="153"/>
      <c r="AL116" s="121">
        <f t="shared" si="9"/>
        <v>1</v>
      </c>
      <c r="AM116" s="121">
        <f t="shared" si="8"/>
        <v>1</v>
      </c>
      <c r="AN116" s="121">
        <f t="shared" ref="AN116:AN119" si="10">IF(OR(ISBLANK(AG116),ISBLANK(M116)),1,IF(AG116&gt;M116,1,0))</f>
        <v>1</v>
      </c>
      <c r="AO116" s="133">
        <f t="shared" ref="AO116:AO119" si="11">IF(OR(ISBLANK(M116),ISBLANK(AG116)),1,IF(AG116-M116&gt;-0.5,1,0))</f>
        <v>1</v>
      </c>
    </row>
    <row r="117" spans="2:41" ht="15" customHeight="1">
      <c r="E117" s="35"/>
      <c r="F117" s="35"/>
      <c r="G117" s="176">
        <f>Tables!$C$18</f>
        <v>8.6300000000000008</v>
      </c>
      <c r="H117" s="176"/>
      <c r="K117" s="148" t="s">
        <v>29</v>
      </c>
      <c r="L117" s="148"/>
      <c r="M117" s="154"/>
      <c r="N117" s="154"/>
      <c r="O117" s="154"/>
      <c r="P117" s="4"/>
      <c r="Q117" s="153"/>
      <c r="R117" s="153"/>
      <c r="S117" s="153"/>
      <c r="U117" s="153"/>
      <c r="V117" s="153"/>
      <c r="W117" s="153"/>
      <c r="Y117" s="153"/>
      <c r="Z117" s="153"/>
      <c r="AA117" s="153"/>
      <c r="AC117" s="153"/>
      <c r="AD117" s="153"/>
      <c r="AE117" s="153"/>
      <c r="AG117" s="153"/>
      <c r="AH117" s="153"/>
      <c r="AI117" s="153"/>
      <c r="AL117" s="121">
        <f t="shared" si="9"/>
        <v>1</v>
      </c>
      <c r="AM117" s="121">
        <f t="shared" si="8"/>
        <v>1</v>
      </c>
      <c r="AN117" s="121">
        <f t="shared" si="10"/>
        <v>1</v>
      </c>
      <c r="AO117" s="133">
        <f t="shared" si="11"/>
        <v>1</v>
      </c>
    </row>
    <row r="118" spans="2:41" ht="15" customHeight="1">
      <c r="E118" s="35"/>
      <c r="F118" s="35"/>
      <c r="G118" s="176">
        <f>Tables!$C$19</f>
        <v>10.8</v>
      </c>
      <c r="H118" s="176"/>
      <c r="K118" s="148" t="s">
        <v>32</v>
      </c>
      <c r="L118" s="148"/>
      <c r="M118" s="154"/>
      <c r="N118" s="154"/>
      <c r="O118" s="154"/>
      <c r="P118" s="4"/>
      <c r="Q118" s="153"/>
      <c r="R118" s="153"/>
      <c r="S118" s="153"/>
      <c r="U118" s="153"/>
      <c r="V118" s="153"/>
      <c r="W118" s="153"/>
      <c r="Y118" s="153"/>
      <c r="Z118" s="153"/>
      <c r="AA118" s="153"/>
      <c r="AC118" s="153"/>
      <c r="AD118" s="153"/>
      <c r="AE118" s="153"/>
      <c r="AG118" s="153"/>
      <c r="AH118" s="153"/>
      <c r="AI118" s="153"/>
      <c r="AL118" s="121">
        <f t="shared" si="9"/>
        <v>1</v>
      </c>
      <c r="AM118" s="121">
        <f t="shared" si="8"/>
        <v>1</v>
      </c>
      <c r="AN118" s="121">
        <f t="shared" si="10"/>
        <v>1</v>
      </c>
      <c r="AO118" s="133">
        <f t="shared" si="11"/>
        <v>1</v>
      </c>
    </row>
    <row r="119" spans="2:41" ht="15" customHeight="1">
      <c r="E119" s="35"/>
      <c r="F119" s="35"/>
      <c r="G119" s="176">
        <f>Tables!$C$20</f>
        <v>14.8</v>
      </c>
      <c r="H119" s="176"/>
      <c r="K119" s="148" t="s">
        <v>36</v>
      </c>
      <c r="L119" s="148"/>
      <c r="M119" s="154"/>
      <c r="N119" s="154"/>
      <c r="O119" s="154"/>
      <c r="P119" s="4"/>
      <c r="Q119" s="153"/>
      <c r="R119" s="153"/>
      <c r="S119" s="153"/>
      <c r="U119" s="153"/>
      <c r="V119" s="153"/>
      <c r="W119" s="153"/>
      <c r="Y119" s="153"/>
      <c r="Z119" s="153"/>
      <c r="AA119" s="153"/>
      <c r="AC119" s="153"/>
      <c r="AD119" s="153"/>
      <c r="AE119" s="153"/>
      <c r="AG119" s="153"/>
      <c r="AH119" s="153"/>
      <c r="AI119" s="153"/>
      <c r="AL119" s="131">
        <f>IF(OR(ISBLANK(AF91),ISBLANK(Y119)),0,AF91-Y119)</f>
        <v>0</v>
      </c>
      <c r="AM119" s="121">
        <f t="shared" si="8"/>
        <v>1</v>
      </c>
      <c r="AN119" s="121">
        <f t="shared" si="10"/>
        <v>1</v>
      </c>
      <c r="AO119" s="133">
        <f t="shared" si="11"/>
        <v>1</v>
      </c>
    </row>
    <row r="120" spans="2:41" ht="15" customHeight="1">
      <c r="AL120" s="121">
        <f>IF(AND(ISBLANK(AF91),ISBLANK(Y119)),1,2)</f>
        <v>1</v>
      </c>
      <c r="AM120" s="15"/>
      <c r="AN120" s="15"/>
      <c r="AO120" s="15"/>
    </row>
    <row r="121" spans="2:41" ht="15" customHeight="1">
      <c r="B121" s="3" t="s">
        <v>252</v>
      </c>
    </row>
    <row r="122" spans="2:41" ht="15" customHeight="1">
      <c r="B122" s="181"/>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2"/>
      <c r="AE122" s="182"/>
      <c r="AF122" s="182"/>
      <c r="AG122" s="182"/>
      <c r="AH122" s="182"/>
      <c r="AI122" s="182"/>
      <c r="AJ122" s="183"/>
      <c r="AL122" s="84" t="s">
        <v>253</v>
      </c>
      <c r="AM122" s="120">
        <f>Tables!C25</f>
        <v>5</v>
      </c>
    </row>
    <row r="123" spans="2:41" ht="15" customHeight="1">
      <c r="B123" s="184"/>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6"/>
    </row>
    <row r="124" spans="2:41" ht="15" customHeight="1">
      <c r="B124" s="184"/>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6"/>
    </row>
    <row r="125" spans="2:41" ht="15" customHeight="1">
      <c r="B125" s="184"/>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6"/>
    </row>
    <row r="126" spans="2:41" ht="15" customHeight="1">
      <c r="B126" s="184"/>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6"/>
    </row>
    <row r="127" spans="2:41" ht="15" customHeight="1">
      <c r="B127" s="184"/>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6"/>
    </row>
    <row r="128" spans="2:41" ht="15" customHeight="1">
      <c r="B128" s="184"/>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6"/>
    </row>
    <row r="129" spans="2:36" ht="15" customHeight="1">
      <c r="B129" s="187"/>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9"/>
    </row>
    <row r="130" spans="2:36" ht="15" customHeight="1">
      <c r="B130" s="140"/>
      <c r="C130" s="140"/>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row>
    <row r="131" spans="2:36" ht="15" customHeight="1">
      <c r="B131" s="1" t="s">
        <v>254</v>
      </c>
      <c r="C131" s="1"/>
      <c r="D131" s="1"/>
      <c r="E131" s="1"/>
      <c r="F131" s="1"/>
      <c r="G131" s="1"/>
      <c r="H131" s="1"/>
      <c r="I131" s="1"/>
    </row>
    <row r="132" spans="2:36" ht="15" customHeight="1">
      <c r="B132" s="113" t="s">
        <v>255</v>
      </c>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row>
    <row r="133" spans="2:36" ht="15" customHeight="1">
      <c r="B133" s="59"/>
      <c r="C133" s="32" t="s">
        <v>256</v>
      </c>
      <c r="D133" s="113" t="str">
        <f>"Is designed in accordance with the latest version of the "&amp;Tables!$C$22&amp;"'s requirements;"</f>
        <v>Is designed in accordance with the latest version of the City's requirements;</v>
      </c>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row>
    <row r="134" spans="2:36" ht="15" customHeight="1">
      <c r="B134" s="59"/>
      <c r="C134" s="32" t="s">
        <v>256</v>
      </c>
      <c r="D134" s="113" t="s">
        <v>257</v>
      </c>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row>
    <row r="135" spans="2:36" ht="15" customHeight="1">
      <c r="B135" s="59"/>
      <c r="C135" s="32" t="s">
        <v>256</v>
      </c>
      <c r="D135" s="113" t="s">
        <v>258</v>
      </c>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row>
    <row r="136" spans="2:36" ht="15" customHeight="1">
      <c r="B136" s="59"/>
      <c r="C136" s="32"/>
      <c r="D136" s="113" t="s">
        <v>259</v>
      </c>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row>
    <row r="137" spans="2:36" ht="15" customHeight="1">
      <c r="B137" s="59"/>
      <c r="C137" s="32" t="s">
        <v>256</v>
      </c>
      <c r="D137" s="113" t="s">
        <v>260</v>
      </c>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row>
    <row r="138" spans="2:36" ht="15" customHeight="1">
      <c r="B138" s="59"/>
      <c r="C138" s="32" t="s">
        <v>256</v>
      </c>
      <c r="D138" s="113" t="s">
        <v>261</v>
      </c>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row>
    <row r="139" spans="2:36" ht="15" customHeight="1">
      <c r="B139" s="59"/>
      <c r="C139" s="32"/>
      <c r="D139" s="113"/>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row>
    <row r="140" spans="2:36" ht="15" customHeight="1">
      <c r="E140" s="148" t="s">
        <v>262</v>
      </c>
      <c r="F140" s="172"/>
      <c r="G140" s="172"/>
      <c r="H140" s="172"/>
      <c r="I140" s="172"/>
      <c r="J140" s="172"/>
      <c r="K140" s="172"/>
      <c r="L140" s="172"/>
      <c r="M140" s="172"/>
      <c r="N140" s="172"/>
      <c r="O140" s="172"/>
      <c r="P140" s="172"/>
      <c r="Q140" s="172"/>
      <c r="R140" s="172"/>
      <c r="S140" s="172"/>
      <c r="T140" s="172"/>
      <c r="U140" s="172"/>
      <c r="V140" s="146"/>
      <c r="Y140" s="148"/>
      <c r="Z140" s="148" t="s">
        <v>263</v>
      </c>
    </row>
    <row r="141" spans="2:36" ht="15" customHeight="1">
      <c r="E141" s="148" t="s">
        <v>115</v>
      </c>
      <c r="F141" s="173"/>
      <c r="G141" s="173"/>
      <c r="H141" s="173"/>
      <c r="I141" s="173"/>
      <c r="J141" s="173"/>
      <c r="K141" s="173"/>
      <c r="L141" s="173"/>
      <c r="M141" s="173"/>
      <c r="N141" s="173"/>
      <c r="O141" s="173"/>
      <c r="P141" s="173"/>
      <c r="Q141" s="173"/>
      <c r="R141" s="173"/>
      <c r="S141" s="173"/>
      <c r="T141" s="173"/>
      <c r="U141" s="173"/>
      <c r="V141" s="146"/>
    </row>
    <row r="142" spans="2:36" ht="15" customHeight="1">
      <c r="E142" s="148" t="s">
        <v>118</v>
      </c>
      <c r="F142" s="173"/>
      <c r="G142" s="173"/>
      <c r="H142" s="173"/>
      <c r="I142" s="173"/>
      <c r="J142" s="173"/>
      <c r="K142" s="173"/>
      <c r="L142" s="173"/>
      <c r="M142" s="173"/>
      <c r="N142" s="173"/>
      <c r="O142" s="173"/>
      <c r="P142" s="173"/>
      <c r="Q142" s="173"/>
      <c r="R142" s="173"/>
      <c r="S142" s="173"/>
      <c r="T142" s="173"/>
      <c r="U142" s="173"/>
      <c r="V142" s="146"/>
    </row>
    <row r="143" spans="2:36" ht="15" customHeight="1">
      <c r="E143" s="148"/>
      <c r="F143" s="173"/>
      <c r="G143" s="173"/>
      <c r="H143" s="173"/>
      <c r="I143" s="173"/>
      <c r="J143" s="173"/>
      <c r="K143" s="173"/>
      <c r="L143" s="173"/>
      <c r="M143" s="173"/>
      <c r="N143" s="173"/>
      <c r="O143" s="173"/>
      <c r="P143" s="173"/>
      <c r="Q143" s="173"/>
      <c r="R143" s="173"/>
      <c r="S143" s="173"/>
      <c r="T143" s="173"/>
      <c r="U143" s="173"/>
      <c r="V143" s="146"/>
    </row>
    <row r="144" spans="2:36" ht="15" customHeight="1">
      <c r="E144" s="148" t="s">
        <v>264</v>
      </c>
      <c r="F144" s="190"/>
      <c r="G144" s="190"/>
      <c r="H144" s="190"/>
      <c r="I144" s="190"/>
      <c r="J144" s="190"/>
      <c r="K144" s="190"/>
      <c r="L144" s="190"/>
      <c r="M144" s="190"/>
      <c r="N144" s="190"/>
      <c r="O144" s="190"/>
      <c r="P144" s="190"/>
      <c r="Q144" s="190"/>
      <c r="R144" s="190"/>
      <c r="S144" s="190"/>
      <c r="T144" s="190"/>
      <c r="U144" s="190"/>
      <c r="V144" s="146"/>
    </row>
    <row r="145" spans="2:38" ht="15" customHeight="1">
      <c r="E145" s="148" t="s">
        <v>265</v>
      </c>
      <c r="F145" s="191"/>
      <c r="G145" s="191"/>
      <c r="H145" s="191"/>
      <c r="I145" s="191"/>
      <c r="J145" s="191"/>
      <c r="K145" s="122"/>
      <c r="L145" s="122"/>
      <c r="M145" s="122"/>
      <c r="N145" s="122"/>
      <c r="O145" s="122"/>
      <c r="P145" s="122"/>
      <c r="Q145" s="122"/>
      <c r="R145" s="122"/>
      <c r="S145" s="122"/>
      <c r="T145" s="122"/>
      <c r="U145" s="122"/>
      <c r="V145" s="146"/>
    </row>
    <row r="146" spans="2:38" ht="15" customHeight="1">
      <c r="E146" s="148"/>
      <c r="F146" s="72"/>
      <c r="G146" s="72"/>
      <c r="H146" s="72"/>
      <c r="I146" s="72"/>
      <c r="J146" s="72"/>
      <c r="V146" s="144"/>
    </row>
    <row r="147" spans="2:38" ht="15" customHeight="1">
      <c r="E147" s="148" t="s">
        <v>266</v>
      </c>
      <c r="F147" s="104"/>
      <c r="G147" s="104"/>
      <c r="H147" s="104"/>
      <c r="I147" s="104"/>
      <c r="J147" s="104"/>
      <c r="K147" s="104"/>
      <c r="L147" s="104"/>
      <c r="M147" s="104"/>
      <c r="N147" s="104"/>
      <c r="O147" s="104"/>
      <c r="P147" s="104"/>
      <c r="Q147" s="104"/>
      <c r="R147" s="104"/>
      <c r="S147" s="104"/>
      <c r="T147" s="104"/>
      <c r="U147" s="104"/>
      <c r="V147" s="144"/>
      <c r="Y147" s="148"/>
      <c r="Z147" s="148" t="s">
        <v>99</v>
      </c>
      <c r="AA147" s="170"/>
      <c r="AB147" s="170"/>
      <c r="AC147" s="170"/>
      <c r="AD147" s="170"/>
    </row>
    <row r="148" spans="2:38" ht="15" customHeight="1"/>
    <row r="149" spans="2:38" ht="15" customHeight="1"/>
    <row r="150" spans="2:38" ht="15" customHeight="1">
      <c r="AK150" s="35"/>
    </row>
    <row r="151" spans="2:38" ht="15" customHeight="1">
      <c r="B151" s="180">
        <f>Tables!$C$13</f>
        <v>45031</v>
      </c>
      <c r="C151" s="180"/>
      <c r="D151" s="180"/>
      <c r="E151" s="180"/>
      <c r="F151" s="180"/>
      <c r="G151" s="180"/>
      <c r="H151" s="180"/>
      <c r="R151" s="175" t="s">
        <v>267</v>
      </c>
      <c r="S151" s="175"/>
      <c r="T151" s="175"/>
      <c r="U151" s="175"/>
      <c r="AK151" s="35"/>
    </row>
    <row r="152" spans="2:38" ht="15" customHeight="1">
      <c r="B152" s="139"/>
      <c r="C152" s="139"/>
      <c r="D152" s="139"/>
      <c r="E152" s="139"/>
      <c r="F152" s="139"/>
      <c r="G152" s="139"/>
      <c r="H152" s="139"/>
      <c r="R152" s="140"/>
      <c r="S152" s="140"/>
      <c r="T152" s="140"/>
      <c r="U152" s="140"/>
      <c r="AK152" s="35"/>
    </row>
    <row r="153" spans="2:38" ht="15" customHeight="1">
      <c r="C153" s="148" t="s">
        <v>240</v>
      </c>
      <c r="D153" s="160">
        <f>IF(ISBLANK($E$17),0,$E$17)</f>
        <v>0</v>
      </c>
      <c r="E153" s="160"/>
      <c r="F153" s="160"/>
      <c r="G153" s="160"/>
      <c r="H153" s="160"/>
      <c r="I153" s="160"/>
      <c r="J153" s="160"/>
      <c r="K153" s="160"/>
      <c r="L153" s="160"/>
      <c r="M153" s="160"/>
      <c r="N153" s="160"/>
      <c r="O153" s="160"/>
      <c r="P153" s="160"/>
      <c r="Q153" s="160"/>
      <c r="R153" s="160"/>
      <c r="S153" s="160"/>
      <c r="T153" s="160"/>
      <c r="U153" s="160"/>
      <c r="V153" s="160"/>
      <c r="W153" s="160"/>
      <c r="X153" s="160"/>
      <c r="Y153" s="160"/>
      <c r="Z153" s="43"/>
      <c r="AD153" s="148" t="s">
        <v>99</v>
      </c>
      <c r="AE153" s="161">
        <f>IF(ISBLANK($AE$17),0,$AE$17)</f>
        <v>0</v>
      </c>
      <c r="AF153" s="161"/>
      <c r="AG153" s="161"/>
      <c r="AH153" s="161"/>
      <c r="AI153" s="161"/>
      <c r="AJ153" s="161"/>
    </row>
    <row r="154" spans="2:38" ht="15" customHeight="1">
      <c r="C154" s="44"/>
      <c r="D154" s="44"/>
      <c r="E154" s="44"/>
      <c r="F154" s="44"/>
      <c r="G154" s="44"/>
      <c r="H154" s="44"/>
      <c r="I154" s="44"/>
      <c r="J154" s="148"/>
      <c r="K154" s="148"/>
      <c r="L154" s="148"/>
      <c r="M154" s="148"/>
      <c r="N154" s="44"/>
      <c r="O154" s="43"/>
      <c r="P154" s="43"/>
      <c r="Q154" s="43"/>
      <c r="R154" s="43"/>
      <c r="S154" s="43"/>
      <c r="T154" s="43"/>
      <c r="U154" s="43"/>
      <c r="V154" s="43"/>
      <c r="W154" s="43"/>
      <c r="X154" s="43"/>
      <c r="Y154" s="43"/>
      <c r="Z154" s="43"/>
      <c r="AD154" s="148" t="s">
        <v>178</v>
      </c>
      <c r="AE154" s="151">
        <f>IF(ISBLANK($AE$18),0,$AE$18)</f>
        <v>0</v>
      </c>
      <c r="AF154" s="151"/>
      <c r="AG154" s="151"/>
      <c r="AH154" s="151"/>
      <c r="AI154" s="151"/>
      <c r="AJ154" s="151"/>
    </row>
    <row r="155" spans="2:38" ht="15" customHeight="1"/>
    <row r="156" spans="2:38" ht="15" customHeight="1">
      <c r="B156" s="47" t="s">
        <v>268</v>
      </c>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9"/>
      <c r="AL156" s="13" t="s">
        <v>269</v>
      </c>
    </row>
    <row r="157" spans="2:38" ht="15" customHeight="1">
      <c r="B157" s="50"/>
      <c r="C157" s="7"/>
      <c r="D157" s="7"/>
      <c r="E157" s="7"/>
      <c r="F157" s="7"/>
      <c r="G157" s="7"/>
      <c r="H157" s="7"/>
      <c r="I157" s="7"/>
      <c r="J157" s="51" t="s">
        <v>270</v>
      </c>
      <c r="K157" s="51"/>
      <c r="L157" s="52" t="s">
        <v>271</v>
      </c>
      <c r="M157" s="51"/>
      <c r="N157" s="51"/>
      <c r="O157" s="7"/>
      <c r="P157" s="7"/>
      <c r="Q157" s="7"/>
      <c r="R157" s="7"/>
      <c r="S157" s="7"/>
      <c r="T157" s="7"/>
      <c r="U157" s="7"/>
      <c r="V157" s="7"/>
      <c r="W157" s="7"/>
      <c r="X157" s="7"/>
      <c r="Y157" s="7"/>
      <c r="Z157" s="7"/>
      <c r="AA157" s="7"/>
      <c r="AB157" s="7"/>
      <c r="AC157" s="7"/>
      <c r="AD157" s="7"/>
      <c r="AE157" s="7"/>
      <c r="AF157" s="7"/>
      <c r="AG157" s="7"/>
      <c r="AH157" s="7"/>
      <c r="AI157" s="7"/>
      <c r="AJ157" s="53"/>
      <c r="AL157" s="121">
        <f>SUM(AL158:AL168)</f>
        <v>10</v>
      </c>
    </row>
    <row r="158" spans="2:38" ht="15" customHeight="1">
      <c r="B158" s="50"/>
      <c r="C158" s="7"/>
      <c r="D158" s="7"/>
      <c r="E158" s="7"/>
      <c r="F158" s="7"/>
      <c r="G158" s="7"/>
      <c r="H158" s="7"/>
      <c r="I158" s="7"/>
      <c r="J158" s="8" t="s">
        <v>272</v>
      </c>
      <c r="K158" s="8"/>
      <c r="L158" s="7" t="str">
        <f>IF(AND(AL36&lt;5,AM36=6),Tables!G2,IF(AND(AL36=5,AM36=6),"",Tables!G2))</f>
        <v>Pre Total not completed</v>
      </c>
      <c r="M158" s="8"/>
      <c r="N158" s="8"/>
      <c r="O158" s="7"/>
      <c r="P158" s="7"/>
      <c r="Q158" s="7"/>
      <c r="R158" s="7"/>
      <c r="S158" s="7"/>
      <c r="T158" s="7"/>
      <c r="U158" s="7"/>
      <c r="V158" s="7"/>
      <c r="W158" s="7"/>
      <c r="X158" s="7"/>
      <c r="Y158" s="7"/>
      <c r="Z158" s="7"/>
      <c r="AA158" s="7"/>
      <c r="AB158" s="7"/>
      <c r="AC158" s="7"/>
      <c r="AD158" s="7"/>
      <c r="AE158" s="7"/>
      <c r="AF158" s="7"/>
      <c r="AG158" s="7"/>
      <c r="AH158" s="7"/>
      <c r="AI158" s="7"/>
      <c r="AJ158" s="53"/>
      <c r="AL158" s="121">
        <f>IF(L158="",0,1)</f>
        <v>1</v>
      </c>
    </row>
    <row r="159" spans="2:38" ht="15" customHeight="1">
      <c r="B159" s="50"/>
      <c r="C159" s="7"/>
      <c r="D159" s="7"/>
      <c r="E159" s="7"/>
      <c r="F159" s="7"/>
      <c r="G159" s="7"/>
      <c r="H159" s="7"/>
      <c r="I159" s="7"/>
      <c r="J159" s="8" t="s">
        <v>273</v>
      </c>
      <c r="K159" s="8"/>
      <c r="L159" s="7" t="str">
        <f>IF(AND(AL49&lt;5,AM49=6),Tables!G3,IF(AND(AL49=5,AM49=6),"",Tables!G3))</f>
        <v>Post Total not completed</v>
      </c>
      <c r="M159" s="8"/>
      <c r="N159" s="8"/>
      <c r="O159" s="7"/>
      <c r="P159" s="7"/>
      <c r="Q159" s="7"/>
      <c r="R159" s="7"/>
      <c r="S159" s="7"/>
      <c r="T159" s="7"/>
      <c r="U159" s="7"/>
      <c r="V159" s="7"/>
      <c r="W159" s="7"/>
      <c r="X159" s="7"/>
      <c r="Y159" s="7"/>
      <c r="Z159" s="7"/>
      <c r="AA159" s="7"/>
      <c r="AB159" s="7"/>
      <c r="AC159" s="7"/>
      <c r="AD159" s="7"/>
      <c r="AE159" s="7"/>
      <c r="AF159" s="7"/>
      <c r="AG159" s="7"/>
      <c r="AH159" s="7"/>
      <c r="AI159" s="7"/>
      <c r="AJ159" s="53"/>
      <c r="AL159" s="121">
        <f t="shared" ref="AL159:AL167" si="12">IF(L159="",0,1)</f>
        <v>1</v>
      </c>
    </row>
    <row r="160" spans="2:38" ht="15" customHeight="1">
      <c r="B160" s="50"/>
      <c r="C160" s="7"/>
      <c r="D160" s="7"/>
      <c r="E160" s="7"/>
      <c r="F160" s="7"/>
      <c r="G160" s="7"/>
      <c r="H160" s="7"/>
      <c r="I160" s="7"/>
      <c r="J160" s="8" t="s">
        <v>274</v>
      </c>
      <c r="K160" s="8"/>
      <c r="L160" s="7" t="str">
        <f>IF(AM89&lt;6,Tables!G4,"")</f>
        <v>Emergency Spillway Section not completed</v>
      </c>
      <c r="M160" s="8"/>
      <c r="N160" s="8"/>
      <c r="O160" s="7"/>
      <c r="P160" s="7"/>
      <c r="Q160" s="7"/>
      <c r="R160" s="7"/>
      <c r="S160" s="7"/>
      <c r="T160" s="7"/>
      <c r="U160" s="7"/>
      <c r="V160" s="7"/>
      <c r="W160" s="7"/>
      <c r="X160" s="7"/>
      <c r="Y160" s="7"/>
      <c r="Z160" s="7"/>
      <c r="AA160" s="7"/>
      <c r="AB160" s="7"/>
      <c r="AC160" s="7"/>
      <c r="AD160" s="7"/>
      <c r="AE160" s="7"/>
      <c r="AF160" s="7"/>
      <c r="AG160" s="7"/>
      <c r="AH160" s="7"/>
      <c r="AI160" s="7"/>
      <c r="AJ160" s="53"/>
      <c r="AL160" s="121">
        <f t="shared" si="12"/>
        <v>1</v>
      </c>
    </row>
    <row r="161" spans="2:38" ht="15" customHeight="1">
      <c r="B161" s="50"/>
      <c r="C161" s="7"/>
      <c r="D161" s="7"/>
      <c r="E161" s="7"/>
      <c r="F161" s="7"/>
      <c r="G161" s="7"/>
      <c r="H161" s="7"/>
      <c r="I161" s="7"/>
      <c r="J161" s="8" t="s">
        <v>275</v>
      </c>
      <c r="K161" s="8"/>
      <c r="L161" s="7" t="str">
        <f>IF(AL119&lt;1,Tables!G11,"")</f>
        <v>Freeboard  &lt;  1.0 ft</v>
      </c>
      <c r="M161" s="8"/>
      <c r="N161" s="8"/>
      <c r="O161" s="7"/>
      <c r="P161" s="7"/>
      <c r="Q161" s="7"/>
      <c r="R161" s="7"/>
      <c r="S161" s="7"/>
      <c r="T161" s="7"/>
      <c r="U161" s="7"/>
      <c r="V161" s="7"/>
      <c r="W161" s="7"/>
      <c r="X161" s="7"/>
      <c r="Y161" s="7"/>
      <c r="Z161" s="7"/>
      <c r="AA161" s="7"/>
      <c r="AB161" s="7"/>
      <c r="AC161" s="7"/>
      <c r="AD161" s="7"/>
      <c r="AE161" s="7"/>
      <c r="AF161" s="7"/>
      <c r="AG161" s="7"/>
      <c r="AH161" s="7"/>
      <c r="AI161" s="7"/>
      <c r="AJ161" s="53"/>
      <c r="AL161" s="121">
        <f t="shared" si="12"/>
        <v>1</v>
      </c>
    </row>
    <row r="162" spans="2:38" ht="15" customHeight="1">
      <c r="B162" s="50"/>
      <c r="C162" s="7"/>
      <c r="D162" s="7"/>
      <c r="E162" s="7"/>
      <c r="F162" s="7"/>
      <c r="G162" s="7"/>
      <c r="H162" s="7"/>
      <c r="I162" s="7"/>
      <c r="J162" s="8" t="s">
        <v>276</v>
      </c>
      <c r="K162" s="8"/>
      <c r="L162" s="7" t="str">
        <f>IF(AO95&lt;2,Tables!G8,"")</f>
        <v>Latitude and/or Longitude not provided</v>
      </c>
      <c r="M162" s="8"/>
      <c r="N162" s="8"/>
      <c r="O162" s="7"/>
      <c r="P162" s="7"/>
      <c r="Q162" s="7"/>
      <c r="R162" s="7"/>
      <c r="S162" s="7"/>
      <c r="T162" s="7"/>
      <c r="U162" s="7"/>
      <c r="V162" s="7"/>
      <c r="W162" s="7"/>
      <c r="X162" s="7"/>
      <c r="Y162" s="7"/>
      <c r="Z162" s="7"/>
      <c r="AA162" s="7"/>
      <c r="AB162" s="7"/>
      <c r="AC162" s="7"/>
      <c r="AD162" s="7"/>
      <c r="AE162" s="7"/>
      <c r="AF162" s="7"/>
      <c r="AG162" s="7"/>
      <c r="AH162" s="7"/>
      <c r="AI162" s="7"/>
      <c r="AJ162" s="53"/>
      <c r="AL162" s="121">
        <f t="shared" si="12"/>
        <v>1</v>
      </c>
    </row>
    <row r="163" spans="2:38" ht="15" customHeight="1">
      <c r="B163" s="50"/>
      <c r="C163" s="7"/>
      <c r="D163" s="7"/>
      <c r="E163" s="7"/>
      <c r="F163" s="7"/>
      <c r="G163" s="7"/>
      <c r="H163" s="7"/>
      <c r="I163" s="7"/>
      <c r="J163" s="8" t="s">
        <v>277</v>
      </c>
      <c r="K163" s="8"/>
      <c r="L163" s="7" t="str">
        <f>IF(AM108=2,Tables!G9,IF(AM107=1,"",Tables!G9))</f>
        <v>WQv Required &gt; WQv Provided</v>
      </c>
      <c r="M163" s="8"/>
      <c r="N163" s="8"/>
      <c r="O163" s="7"/>
      <c r="P163" s="7"/>
      <c r="Q163" s="7"/>
      <c r="R163" s="7"/>
      <c r="S163" s="7"/>
      <c r="T163" s="7"/>
      <c r="U163" s="7"/>
      <c r="V163" s="7"/>
      <c r="W163" s="7"/>
      <c r="X163" s="7"/>
      <c r="Y163" s="7"/>
      <c r="Z163" s="7"/>
      <c r="AA163" s="7"/>
      <c r="AB163" s="7"/>
      <c r="AC163" s="7"/>
      <c r="AD163" s="7"/>
      <c r="AE163" s="7"/>
      <c r="AF163" s="7"/>
      <c r="AG163" s="7"/>
      <c r="AH163" s="7"/>
      <c r="AI163" s="7"/>
      <c r="AJ163" s="53"/>
      <c r="AL163" s="121">
        <f t="shared" si="12"/>
        <v>1</v>
      </c>
    </row>
    <row r="164" spans="2:38" ht="15" customHeight="1">
      <c r="B164" s="50"/>
      <c r="C164" s="7"/>
      <c r="D164" s="7"/>
      <c r="E164" s="7"/>
      <c r="F164" s="7"/>
      <c r="G164" s="7"/>
      <c r="H164" s="7"/>
      <c r="I164" s="7"/>
      <c r="J164" s="137" t="s">
        <v>278</v>
      </c>
      <c r="K164" s="8"/>
      <c r="L164" s="7"/>
      <c r="M164" s="8"/>
      <c r="N164" s="8"/>
      <c r="O164" s="7"/>
      <c r="P164" s="7"/>
      <c r="Q164" s="7"/>
      <c r="R164" s="7"/>
      <c r="S164" s="7"/>
      <c r="T164" s="7"/>
      <c r="U164" s="7"/>
      <c r="V164" s="7"/>
      <c r="W164" s="7"/>
      <c r="X164" s="7"/>
      <c r="Y164" s="7"/>
      <c r="Z164" s="7"/>
      <c r="AA164" s="7"/>
      <c r="AB164" s="7"/>
      <c r="AC164" s="7"/>
      <c r="AD164" s="7"/>
      <c r="AE164" s="7"/>
      <c r="AF164" s="7"/>
      <c r="AG164" s="7"/>
      <c r="AH164" s="7"/>
      <c r="AI164" s="7"/>
      <c r="AJ164" s="53"/>
      <c r="AL164" s="121">
        <f t="shared" si="12"/>
        <v>0</v>
      </c>
    </row>
    <row r="165" spans="2:38" ht="15" customHeight="1">
      <c r="B165" s="50"/>
      <c r="C165" s="7"/>
      <c r="D165" s="7"/>
      <c r="E165" s="7"/>
      <c r="F165" s="7"/>
      <c r="G165" s="7"/>
      <c r="H165" s="7"/>
      <c r="I165" s="7"/>
      <c r="J165" s="8" t="s">
        <v>279</v>
      </c>
      <c r="K165" s="8"/>
      <c r="L165" s="7" t="str">
        <f>IF(AL113&gt;0,Tables!G7,"")</f>
        <v>Max Stage for 2, 5, 10, and/or 25-year storm  &gt; Emergency Spillway Crest Elevation</v>
      </c>
      <c r="M165" s="8"/>
      <c r="N165" s="8"/>
      <c r="O165" s="7"/>
      <c r="P165" s="7"/>
      <c r="Q165" s="7"/>
      <c r="R165" s="7"/>
      <c r="S165" s="7"/>
      <c r="T165" s="7"/>
      <c r="U165" s="7"/>
      <c r="V165" s="7"/>
      <c r="W165" s="7"/>
      <c r="X165" s="7"/>
      <c r="Y165" s="7"/>
      <c r="Z165" s="7"/>
      <c r="AA165" s="7"/>
      <c r="AB165" s="7"/>
      <c r="AC165" s="7"/>
      <c r="AD165" s="7"/>
      <c r="AE165" s="7"/>
      <c r="AF165" s="7"/>
      <c r="AG165" s="7"/>
      <c r="AH165" s="7"/>
      <c r="AI165" s="7"/>
      <c r="AJ165" s="53"/>
      <c r="AL165" s="121">
        <f t="shared" si="12"/>
        <v>1</v>
      </c>
    </row>
    <row r="166" spans="2:38" ht="15" customHeight="1">
      <c r="B166" s="50"/>
      <c r="C166" s="7"/>
      <c r="D166" s="7"/>
      <c r="E166" s="7"/>
      <c r="F166" s="7"/>
      <c r="G166" s="7"/>
      <c r="H166" s="7"/>
      <c r="I166" s="7"/>
      <c r="J166" s="8" t="s">
        <v>280</v>
      </c>
      <c r="K166" s="8"/>
      <c r="L166" s="7" t="str">
        <f>IF(AM113&gt;0,Tables!G6,"")</f>
        <v>Velocity &gt; 5 ft/s</v>
      </c>
      <c r="M166" s="8"/>
      <c r="N166" s="8"/>
      <c r="O166" s="7"/>
      <c r="P166" s="7"/>
      <c r="Q166" s="7"/>
      <c r="R166" s="7"/>
      <c r="S166" s="7"/>
      <c r="T166" s="7"/>
      <c r="U166" s="7"/>
      <c r="V166" s="7"/>
      <c r="W166" s="7"/>
      <c r="X166" s="7"/>
      <c r="Y166" s="7"/>
      <c r="Z166" s="7"/>
      <c r="AA166" s="7"/>
      <c r="AB166" s="7"/>
      <c r="AC166" s="7"/>
      <c r="AD166" s="7"/>
      <c r="AE166" s="7"/>
      <c r="AF166" s="7"/>
      <c r="AG166" s="7"/>
      <c r="AH166" s="7"/>
      <c r="AI166" s="7"/>
      <c r="AJ166" s="53"/>
      <c r="AL166" s="121">
        <f t="shared" si="12"/>
        <v>1</v>
      </c>
    </row>
    <row r="167" spans="2:38" ht="15" customHeight="1">
      <c r="B167" s="50"/>
      <c r="C167" s="7"/>
      <c r="D167" s="7"/>
      <c r="E167" s="7"/>
      <c r="F167" s="7"/>
      <c r="G167" s="7"/>
      <c r="H167" s="7"/>
      <c r="I167" s="7"/>
      <c r="J167" s="8" t="s">
        <v>281</v>
      </c>
      <c r="K167" s="8"/>
      <c r="L167" s="7" t="str">
        <f>IF(AN113&gt;0,Tables!G5,"")</f>
        <v>Total Post Q &gt; Pre Q</v>
      </c>
      <c r="M167" s="8"/>
      <c r="N167" s="8"/>
      <c r="O167" s="7"/>
      <c r="P167" s="7"/>
      <c r="Q167" s="7"/>
      <c r="R167" s="7"/>
      <c r="S167" s="7"/>
      <c r="T167" s="7"/>
      <c r="U167" s="7"/>
      <c r="V167" s="7"/>
      <c r="W167" s="7"/>
      <c r="X167" s="7"/>
      <c r="Y167" s="7"/>
      <c r="Z167" s="7"/>
      <c r="AA167" s="7"/>
      <c r="AB167" s="7"/>
      <c r="AC167" s="7"/>
      <c r="AD167" s="7"/>
      <c r="AE167" s="7"/>
      <c r="AF167" s="7"/>
      <c r="AG167" s="7"/>
      <c r="AH167" s="7"/>
      <c r="AI167" s="7"/>
      <c r="AJ167" s="53"/>
      <c r="AL167" s="121">
        <f t="shared" si="12"/>
        <v>1</v>
      </c>
    </row>
    <row r="168" spans="2:38" ht="15" customHeight="1">
      <c r="B168" s="54"/>
      <c r="C168" s="55"/>
      <c r="D168" s="55"/>
      <c r="E168" s="55"/>
      <c r="F168" s="55"/>
      <c r="G168" s="55"/>
      <c r="H168" s="55"/>
      <c r="I168" s="55"/>
      <c r="J168" s="56"/>
      <c r="K168" s="56"/>
      <c r="L168" s="55" t="str">
        <f>IF(AO113&gt;0,Tables!G12,"")</f>
        <v>Total Post Q is &lt; -0.50 ft3/s of Pre Q for the 2, 5, 10, or 25-year storm event(s)</v>
      </c>
      <c r="M168" s="56"/>
      <c r="N168" s="56"/>
      <c r="O168" s="55"/>
      <c r="P168" s="55"/>
      <c r="Q168" s="55"/>
      <c r="R168" s="55"/>
      <c r="S168" s="55"/>
      <c r="T168" s="55"/>
      <c r="U168" s="55"/>
      <c r="V168" s="55"/>
      <c r="W168" s="55"/>
      <c r="X168" s="55"/>
      <c r="Y168" s="55"/>
      <c r="Z168" s="55"/>
      <c r="AA168" s="55"/>
      <c r="AB168" s="55"/>
      <c r="AC168" s="55"/>
      <c r="AD168" s="55"/>
      <c r="AE168" s="55"/>
      <c r="AF168" s="55"/>
      <c r="AG168" s="55"/>
      <c r="AH168" s="55"/>
      <c r="AI168" s="55"/>
      <c r="AJ168" s="57"/>
      <c r="AL168" s="121">
        <f>IF(L168="",0,1)</f>
        <v>1</v>
      </c>
    </row>
    <row r="169" spans="2:38" ht="15" customHeight="1"/>
    <row r="170" spans="2:38" ht="15" customHeight="1"/>
    <row r="171" spans="2:38" ht="15" customHeight="1"/>
    <row r="172" spans="2:38" ht="15" customHeight="1"/>
  </sheetData>
  <sheetProtection algorithmName="SHA-512" hashValue="zsk+L2gON3VwgvN0OakgDadY34O9rzKP27VP9REVQdkEP3sgb4YPWdiraGqIVCEPqJf5OIcTpAGvw8o9znk7pQ==" saltValue="AMdMg2T2UzOIO+We5QsILQ==" spinCount="100000" sheet="1" objects="1" scenarios="1" selectLockedCells="1"/>
  <mergeCells count="353">
    <mergeCell ref="B57:H57"/>
    <mergeCell ref="R57:U57"/>
    <mergeCell ref="U87:W87"/>
    <mergeCell ref="P72:R72"/>
    <mergeCell ref="P73:R73"/>
    <mergeCell ref="P70:R70"/>
    <mergeCell ref="U82:W82"/>
    <mergeCell ref="U83:W83"/>
    <mergeCell ref="U84:W84"/>
    <mergeCell ref="U85:W85"/>
    <mergeCell ref="U86:W86"/>
    <mergeCell ref="K87:M87"/>
    <mergeCell ref="P76:R76"/>
    <mergeCell ref="P78:R78"/>
    <mergeCell ref="P80:R80"/>
    <mergeCell ref="P82:R82"/>
    <mergeCell ref="K82:M82"/>
    <mergeCell ref="K83:M83"/>
    <mergeCell ref="K84:M84"/>
    <mergeCell ref="K85:M85"/>
    <mergeCell ref="K86:M86"/>
    <mergeCell ref="P83:R83"/>
    <mergeCell ref="C85:E85"/>
    <mergeCell ref="C82:E82"/>
    <mergeCell ref="B109:H109"/>
    <mergeCell ref="R109:U109"/>
    <mergeCell ref="B151:H151"/>
    <mergeCell ref="R151:U151"/>
    <mergeCell ref="B122:AJ129"/>
    <mergeCell ref="U62:X62"/>
    <mergeCell ref="U63:X63"/>
    <mergeCell ref="U64:X64"/>
    <mergeCell ref="U66:X66"/>
    <mergeCell ref="AA147:AD147"/>
    <mergeCell ref="F140:U140"/>
    <mergeCell ref="F141:U141"/>
    <mergeCell ref="F142:U142"/>
    <mergeCell ref="F143:U143"/>
    <mergeCell ref="F144:U144"/>
    <mergeCell ref="M118:O118"/>
    <mergeCell ref="M119:O119"/>
    <mergeCell ref="G114:H114"/>
    <mergeCell ref="G115:H115"/>
    <mergeCell ref="G116:H116"/>
    <mergeCell ref="AG118:AI118"/>
    <mergeCell ref="AG119:AI119"/>
    <mergeCell ref="F145:J145"/>
    <mergeCell ref="AC113:AE113"/>
    <mergeCell ref="Q119:S119"/>
    <mergeCell ref="AC119:AE119"/>
    <mergeCell ref="X113:AB113"/>
    <mergeCell ref="Y114:AA114"/>
    <mergeCell ref="Y115:AA115"/>
    <mergeCell ref="Y118:AA118"/>
    <mergeCell ref="Y119:AA119"/>
    <mergeCell ref="AG116:AI116"/>
    <mergeCell ref="AG117:AI117"/>
    <mergeCell ref="Y116:AA116"/>
    <mergeCell ref="Y117:AA117"/>
    <mergeCell ref="AC114:AE114"/>
    <mergeCell ref="AC115:AE115"/>
    <mergeCell ref="AC116:AE116"/>
    <mergeCell ref="AC117:AE117"/>
    <mergeCell ref="AC118:AE118"/>
    <mergeCell ref="Q114:S114"/>
    <mergeCell ref="Q115:S115"/>
    <mergeCell ref="Q116:S116"/>
    <mergeCell ref="Q117:S117"/>
    <mergeCell ref="Q118:S118"/>
    <mergeCell ref="AC107:AF107"/>
    <mergeCell ref="U113:W113"/>
    <mergeCell ref="U114:W114"/>
    <mergeCell ref="U115:W115"/>
    <mergeCell ref="U116:W116"/>
    <mergeCell ref="U117:W117"/>
    <mergeCell ref="G117:H117"/>
    <mergeCell ref="G118:H118"/>
    <mergeCell ref="G119:H119"/>
    <mergeCell ref="U118:W118"/>
    <mergeCell ref="U119:W119"/>
    <mergeCell ref="Q113:S113"/>
    <mergeCell ref="M113:O113"/>
    <mergeCell ref="M114:O114"/>
    <mergeCell ref="M115:O115"/>
    <mergeCell ref="M116:O116"/>
    <mergeCell ref="M117:O117"/>
    <mergeCell ref="S107:U107"/>
    <mergeCell ref="AE110:AJ110"/>
    <mergeCell ref="AE111:AJ111"/>
    <mergeCell ref="D110:Y110"/>
    <mergeCell ref="AG113:AJ113"/>
    <mergeCell ref="AG114:AI114"/>
    <mergeCell ref="AG115:AI115"/>
    <mergeCell ref="AC103:AF103"/>
    <mergeCell ref="AC104:AF104"/>
    <mergeCell ref="AC105:AF105"/>
    <mergeCell ref="AC106:AF106"/>
    <mergeCell ref="M97:P97"/>
    <mergeCell ref="M98:P98"/>
    <mergeCell ref="M99:P99"/>
    <mergeCell ref="M100:P100"/>
    <mergeCell ref="M101:P101"/>
    <mergeCell ref="M102:P102"/>
    <mergeCell ref="M103:P103"/>
    <mergeCell ref="M104:P104"/>
    <mergeCell ref="M105:P105"/>
    <mergeCell ref="M106:P106"/>
    <mergeCell ref="AC102:AF102"/>
    <mergeCell ref="AC97:AF97"/>
    <mergeCell ref="AC98:AF98"/>
    <mergeCell ref="AC99:AF99"/>
    <mergeCell ref="AC100:AF100"/>
    <mergeCell ref="AC101:AF101"/>
    <mergeCell ref="S104:U104"/>
    <mergeCell ref="S105:U105"/>
    <mergeCell ref="S106:U106"/>
    <mergeCell ref="X104:Z104"/>
    <mergeCell ref="H104:J104"/>
    <mergeCell ref="H105:J105"/>
    <mergeCell ref="H106:J106"/>
    <mergeCell ref="H107:J107"/>
    <mergeCell ref="H98:J98"/>
    <mergeCell ref="H99:J99"/>
    <mergeCell ref="H100:J100"/>
    <mergeCell ref="H101:J101"/>
    <mergeCell ref="H102:J102"/>
    <mergeCell ref="C104:E104"/>
    <mergeCell ref="C105:E105"/>
    <mergeCell ref="C106:E106"/>
    <mergeCell ref="C96:E96"/>
    <mergeCell ref="C98:E98"/>
    <mergeCell ref="C99:E99"/>
    <mergeCell ref="C100:E100"/>
    <mergeCell ref="C101:E101"/>
    <mergeCell ref="C102:E102"/>
    <mergeCell ref="C97:E97"/>
    <mergeCell ref="H97:J97"/>
    <mergeCell ref="S97:U97"/>
    <mergeCell ref="X97:Z97"/>
    <mergeCell ref="F90:I90"/>
    <mergeCell ref="F91:I91"/>
    <mergeCell ref="O90:Q90"/>
    <mergeCell ref="O91:Q91"/>
    <mergeCell ref="C103:E103"/>
    <mergeCell ref="H103:J103"/>
    <mergeCell ref="C83:E83"/>
    <mergeCell ref="C84:E84"/>
    <mergeCell ref="C86:E86"/>
    <mergeCell ref="C87:E87"/>
    <mergeCell ref="F87:I87"/>
    <mergeCell ref="F71:I71"/>
    <mergeCell ref="F72:I72"/>
    <mergeCell ref="F73:I73"/>
    <mergeCell ref="F75:I75"/>
    <mergeCell ref="F82:I82"/>
    <mergeCell ref="F83:I83"/>
    <mergeCell ref="F84:I84"/>
    <mergeCell ref="F85:I85"/>
    <mergeCell ref="F86:I86"/>
    <mergeCell ref="C80:E80"/>
    <mergeCell ref="F70:I70"/>
    <mergeCell ref="F76:I76"/>
    <mergeCell ref="F78:I78"/>
    <mergeCell ref="F80:I80"/>
    <mergeCell ref="K76:M76"/>
    <mergeCell ref="K78:M78"/>
    <mergeCell ref="K80:M80"/>
    <mergeCell ref="U76:W76"/>
    <mergeCell ref="U78:W78"/>
    <mergeCell ref="U80:W80"/>
    <mergeCell ref="H63:J63"/>
    <mergeCell ref="H64:J64"/>
    <mergeCell ref="AE58:AJ58"/>
    <mergeCell ref="AE59:AJ59"/>
    <mergeCell ref="D58:Y58"/>
    <mergeCell ref="F37:G37"/>
    <mergeCell ref="F38:G38"/>
    <mergeCell ref="F39:G39"/>
    <mergeCell ref="F40:G40"/>
    <mergeCell ref="F41:G41"/>
    <mergeCell ref="F42:G42"/>
    <mergeCell ref="F50:G50"/>
    <mergeCell ref="F51:G51"/>
    <mergeCell ref="F52:G52"/>
    <mergeCell ref="F53:G53"/>
    <mergeCell ref="F54:G54"/>
    <mergeCell ref="F55:G55"/>
    <mergeCell ref="X53:Z53"/>
    <mergeCell ref="X54:Z54"/>
    <mergeCell ref="X55:Z55"/>
    <mergeCell ref="AB46:AD46"/>
    <mergeCell ref="AB47:AD47"/>
    <mergeCell ref="AB48:AD48"/>
    <mergeCell ref="P51:R51"/>
    <mergeCell ref="T45:V45"/>
    <mergeCell ref="X45:Z45"/>
    <mergeCell ref="AB45:AD45"/>
    <mergeCell ref="T41:V41"/>
    <mergeCell ref="AB40:AD40"/>
    <mergeCell ref="H62:J62"/>
    <mergeCell ref="AF32:AH32"/>
    <mergeCell ref="L32:N32"/>
    <mergeCell ref="P32:R32"/>
    <mergeCell ref="T32:V32"/>
    <mergeCell ref="X32:Z32"/>
    <mergeCell ref="AB32:AD32"/>
    <mergeCell ref="L38:N38"/>
    <mergeCell ref="L37:N37"/>
    <mergeCell ref="L35:N35"/>
    <mergeCell ref="L34:N34"/>
    <mergeCell ref="L33:N33"/>
    <mergeCell ref="AF34:AH34"/>
    <mergeCell ref="AF35:AH35"/>
    <mergeCell ref="AF37:AH37"/>
    <mergeCell ref="AF33:AH33"/>
    <mergeCell ref="AB39:AD39"/>
    <mergeCell ref="T42:V42"/>
    <mergeCell ref="X33:Z33"/>
    <mergeCell ref="X38:Z38"/>
    <mergeCell ref="X39:Z39"/>
    <mergeCell ref="X40:Z40"/>
    <mergeCell ref="X41:Z41"/>
    <mergeCell ref="X42:Z42"/>
    <mergeCell ref="T37:V37"/>
    <mergeCell ref="T38:V38"/>
    <mergeCell ref="T39:V39"/>
    <mergeCell ref="T40:V40"/>
    <mergeCell ref="AB35:AD35"/>
    <mergeCell ref="AB37:AD37"/>
    <mergeCell ref="T33:V33"/>
    <mergeCell ref="T34:V34"/>
    <mergeCell ref="T35:V35"/>
    <mergeCell ref="AE17:AJ17"/>
    <mergeCell ref="AE18:AJ18"/>
    <mergeCell ref="J24:M24"/>
    <mergeCell ref="J25:M25"/>
    <mergeCell ref="J26:M26"/>
    <mergeCell ref="J27:M27"/>
    <mergeCell ref="AB33:AD33"/>
    <mergeCell ref="AB34:AD34"/>
    <mergeCell ref="J22:M22"/>
    <mergeCell ref="E17:X17"/>
    <mergeCell ref="E18:X18"/>
    <mergeCell ref="AA23:AD23"/>
    <mergeCell ref="X34:Z34"/>
    <mergeCell ref="X35:Z35"/>
    <mergeCell ref="X37:Z37"/>
    <mergeCell ref="L47:N47"/>
    <mergeCell ref="L46:N46"/>
    <mergeCell ref="P33:R33"/>
    <mergeCell ref="P34:R34"/>
    <mergeCell ref="P35:R35"/>
    <mergeCell ref="P37:R37"/>
    <mergeCell ref="P38:R38"/>
    <mergeCell ref="P39:R39"/>
    <mergeCell ref="P40:R40"/>
    <mergeCell ref="P41:R41"/>
    <mergeCell ref="P45:R45"/>
    <mergeCell ref="P46:R46"/>
    <mergeCell ref="AB38:AD38"/>
    <mergeCell ref="L45:N45"/>
    <mergeCell ref="L42:N42"/>
    <mergeCell ref="L41:N41"/>
    <mergeCell ref="L40:N40"/>
    <mergeCell ref="L55:N55"/>
    <mergeCell ref="L54:N54"/>
    <mergeCell ref="L53:N53"/>
    <mergeCell ref="J28:M28"/>
    <mergeCell ref="P42:R42"/>
    <mergeCell ref="L52:N52"/>
    <mergeCell ref="P53:R53"/>
    <mergeCell ref="P54:R54"/>
    <mergeCell ref="P55:R55"/>
    <mergeCell ref="T46:V46"/>
    <mergeCell ref="T47:V47"/>
    <mergeCell ref="T48:V48"/>
    <mergeCell ref="T50:V50"/>
    <mergeCell ref="T51:V51"/>
    <mergeCell ref="T52:V52"/>
    <mergeCell ref="T53:V53"/>
    <mergeCell ref="T54:V54"/>
    <mergeCell ref="T55:V55"/>
    <mergeCell ref="P47:R47"/>
    <mergeCell ref="P48:R48"/>
    <mergeCell ref="P50:R50"/>
    <mergeCell ref="X106:Z106"/>
    <mergeCell ref="S101:U101"/>
    <mergeCell ref="S102:U102"/>
    <mergeCell ref="S103:U103"/>
    <mergeCell ref="X101:Z101"/>
    <mergeCell ref="X102:Z102"/>
    <mergeCell ref="X103:Z103"/>
    <mergeCell ref="S98:U98"/>
    <mergeCell ref="S99:U99"/>
    <mergeCell ref="S100:U100"/>
    <mergeCell ref="X98:Z98"/>
    <mergeCell ref="X99:Z99"/>
    <mergeCell ref="X100:Z100"/>
    <mergeCell ref="P52:R52"/>
    <mergeCell ref="P84:R84"/>
    <mergeCell ref="P85:R85"/>
    <mergeCell ref="P86:R86"/>
    <mergeCell ref="P87:R87"/>
    <mergeCell ref="O93:R93"/>
    <mergeCell ref="W93:Z93"/>
    <mergeCell ref="AQ6:BE7"/>
    <mergeCell ref="BI1:BX4"/>
    <mergeCell ref="D153:Y153"/>
    <mergeCell ref="AE153:AJ153"/>
    <mergeCell ref="X46:Z46"/>
    <mergeCell ref="AF52:AH52"/>
    <mergeCell ref="AF53:AH53"/>
    <mergeCell ref="AF54:AH54"/>
    <mergeCell ref="W91:Y91"/>
    <mergeCell ref="L51:N51"/>
    <mergeCell ref="L50:N50"/>
    <mergeCell ref="L48:N48"/>
    <mergeCell ref="W1:AK4"/>
    <mergeCell ref="AB41:AD41"/>
    <mergeCell ref="AB42:AD42"/>
    <mergeCell ref="AB50:AD50"/>
    <mergeCell ref="AB51:AD51"/>
    <mergeCell ref="X47:Z47"/>
    <mergeCell ref="J29:M29"/>
    <mergeCell ref="W25:Z25"/>
    <mergeCell ref="W28:Z28"/>
    <mergeCell ref="W29:Z29"/>
    <mergeCell ref="L39:N39"/>
    <mergeCell ref="X105:Z105"/>
    <mergeCell ref="AE154:AJ154"/>
    <mergeCell ref="Y63:Z63"/>
    <mergeCell ref="Y64:Z64"/>
    <mergeCell ref="Y66:Z66"/>
    <mergeCell ref="AF38:AH38"/>
    <mergeCell ref="AF39:AH39"/>
    <mergeCell ref="AF40:AH40"/>
    <mergeCell ref="AF41:AH41"/>
    <mergeCell ref="AF42:AH42"/>
    <mergeCell ref="AF46:AH46"/>
    <mergeCell ref="AF47:AH47"/>
    <mergeCell ref="AF48:AH48"/>
    <mergeCell ref="AF50:AH50"/>
    <mergeCell ref="AF51:AH51"/>
    <mergeCell ref="AB52:AD52"/>
    <mergeCell ref="AB53:AD53"/>
    <mergeCell ref="AB54:AD54"/>
    <mergeCell ref="AB55:AD55"/>
    <mergeCell ref="X52:Z52"/>
    <mergeCell ref="X48:Z48"/>
    <mergeCell ref="X50:Z50"/>
    <mergeCell ref="X51:Z51"/>
    <mergeCell ref="AF55:AH55"/>
    <mergeCell ref="AF91:AH91"/>
  </mergeCells>
  <conditionalFormatting sqref="F70 F90:F91 F73 F76 F78 P73 O93 P70 O90:O91 W91 AA147 E17:E18 AE17:AE18 W93 AC107">
    <cfRule type="expression" dxfId="228" priority="190">
      <formula>ISBLANK(E17)</formula>
    </cfRule>
  </conditionalFormatting>
  <conditionalFormatting sqref="J22">
    <cfRule type="expression" dxfId="227" priority="183">
      <formula>ISBLANK(J22)</formula>
    </cfRule>
  </conditionalFormatting>
  <conditionalFormatting sqref="AA23">
    <cfRule type="expression" dxfId="226" priority="182">
      <formula>ISBLANK(AA23)</formula>
    </cfRule>
  </conditionalFormatting>
  <conditionalFormatting sqref="J24:J28">
    <cfRule type="expression" dxfId="225" priority="181">
      <formula>ISBLANK(J24)</formula>
    </cfRule>
  </conditionalFormatting>
  <conditionalFormatting sqref="AC114:AC119 Y114:Y119 U114:U119">
    <cfRule type="expression" dxfId="224" priority="18" stopIfTrue="1">
      <formula>ISBLANK(U114)</formula>
    </cfRule>
  </conditionalFormatting>
  <conditionalFormatting sqref="J29 D58 AE58:AE59 H107 AE110:AE111 D110">
    <cfRule type="cellIs" dxfId="223" priority="171" operator="equal">
      <formula>0</formula>
    </cfRule>
  </conditionalFormatting>
  <conditionalFormatting sqref="AF91">
    <cfRule type="expression" dxfId="222" priority="166">
      <formula>ISBLANK(AF91)</formula>
    </cfRule>
  </conditionalFormatting>
  <conditionalFormatting sqref="V20 N20 F20">
    <cfRule type="expression" dxfId="221" priority="165">
      <formula>ISBLANK(F20)</formula>
    </cfRule>
  </conditionalFormatting>
  <conditionalFormatting sqref="L37:L42 L33:L35">
    <cfRule type="cellIs" dxfId="220" priority="14" stopIfTrue="1" operator="greaterThan">
      <formula>0</formula>
    </cfRule>
    <cfRule type="expression" dxfId="219" priority="75">
      <formula>$L$31=2</formula>
    </cfRule>
  </conditionalFormatting>
  <conditionalFormatting sqref="S34:S35 S37:S42">
    <cfRule type="cellIs" dxfId="218" priority="71" operator="greaterThan">
      <formula>0</formula>
    </cfRule>
    <cfRule type="expression" dxfId="217" priority="161">
      <formula>$R$31=2</formula>
    </cfRule>
  </conditionalFormatting>
  <conditionalFormatting sqref="AB33:AB35 AB37:AB42">
    <cfRule type="cellIs" dxfId="216" priority="155" operator="greaterThan">
      <formula>0</formula>
    </cfRule>
    <cfRule type="expression" dxfId="215" priority="156">
      <formula>$AB$31=2</formula>
    </cfRule>
  </conditionalFormatting>
  <conditionalFormatting sqref="L50:L55 L46:L48">
    <cfRule type="cellIs" dxfId="214" priority="153" operator="greaterThan">
      <formula>0</formula>
    </cfRule>
    <cfRule type="expression" dxfId="213" priority="154">
      <formula>$L$44=2</formula>
    </cfRule>
  </conditionalFormatting>
  <conditionalFormatting sqref="H97 M97">
    <cfRule type="cellIs" priority="57" operator="greaterThan">
      <formula>0</formula>
    </cfRule>
    <cfRule type="expression" dxfId="212" priority="119">
      <formula>$AL$97=2</formula>
    </cfRule>
  </conditionalFormatting>
  <conditionalFormatting sqref="M98 H98">
    <cfRule type="cellIs" priority="116" stopIfTrue="1" operator="greaterThan">
      <formula>0</formula>
    </cfRule>
    <cfRule type="expression" dxfId="211" priority="117">
      <formula>$AL$98=2</formula>
    </cfRule>
  </conditionalFormatting>
  <conditionalFormatting sqref="M99 H99">
    <cfRule type="cellIs" priority="114" stopIfTrue="1" operator="greaterThan">
      <formula>0</formula>
    </cfRule>
    <cfRule type="expression" dxfId="210" priority="115">
      <formula>$AL$99=2</formula>
    </cfRule>
  </conditionalFormatting>
  <conditionalFormatting sqref="M100 H100">
    <cfRule type="cellIs" priority="112" stopIfTrue="1" operator="greaterThan">
      <formula>0</formula>
    </cfRule>
    <cfRule type="expression" dxfId="209" priority="113">
      <formula>$AL$100=2</formula>
    </cfRule>
  </conditionalFormatting>
  <conditionalFormatting sqref="M101 H101">
    <cfRule type="cellIs" priority="110" stopIfTrue="1" operator="greaterThan">
      <formula>0</formula>
    </cfRule>
    <cfRule type="expression" dxfId="208" priority="111">
      <formula>$AL$101=2</formula>
    </cfRule>
  </conditionalFormatting>
  <conditionalFormatting sqref="M102 H102">
    <cfRule type="cellIs" priority="108" stopIfTrue="1" operator="greaterThan">
      <formula>0</formula>
    </cfRule>
    <cfRule type="expression" dxfId="207" priority="109">
      <formula>$AL$102=2</formula>
    </cfRule>
  </conditionalFormatting>
  <conditionalFormatting sqref="M103 H103">
    <cfRule type="cellIs" priority="106" stopIfTrue="1" operator="greaterThan">
      <formula>0</formula>
    </cfRule>
    <cfRule type="expression" dxfId="206" priority="107">
      <formula>$AL$103=2</formula>
    </cfRule>
  </conditionalFormatting>
  <conditionalFormatting sqref="M104 H104">
    <cfRule type="cellIs" priority="104" stopIfTrue="1" operator="greaterThan">
      <formula>0</formula>
    </cfRule>
    <cfRule type="expression" dxfId="205" priority="105">
      <formula>$AL$104=2</formula>
    </cfRule>
  </conditionalFormatting>
  <conditionalFormatting sqref="M105 H105">
    <cfRule type="cellIs" priority="102" stopIfTrue="1" operator="greaterThan">
      <formula>0</formula>
    </cfRule>
    <cfRule type="expression" dxfId="204" priority="103">
      <formula>$AL$105=2</formula>
    </cfRule>
  </conditionalFormatting>
  <conditionalFormatting sqref="M106 H106">
    <cfRule type="cellIs" priority="100" stopIfTrue="1" operator="greaterThan">
      <formula>0</formula>
    </cfRule>
    <cfRule type="expression" dxfId="203" priority="101">
      <formula>$AL$106=2</formula>
    </cfRule>
  </conditionalFormatting>
  <conditionalFormatting sqref="X97 AC97">
    <cfRule type="cellIs" priority="98" stopIfTrue="1" operator="greaterThan">
      <formula>0</formula>
    </cfRule>
    <cfRule type="expression" dxfId="202" priority="99">
      <formula>$AM$97=2</formula>
    </cfRule>
  </conditionalFormatting>
  <conditionalFormatting sqref="X98 AC98">
    <cfRule type="cellIs" priority="96" stopIfTrue="1" operator="greaterThan">
      <formula>0</formula>
    </cfRule>
    <cfRule type="expression" dxfId="201" priority="97">
      <formula>$AM$98=2</formula>
    </cfRule>
  </conditionalFormatting>
  <conditionalFormatting sqref="X99 AC99">
    <cfRule type="cellIs" priority="94" stopIfTrue="1" operator="greaterThan">
      <formula>1</formula>
    </cfRule>
    <cfRule type="expression" dxfId="200" priority="95">
      <formula>$AM$99=2</formula>
    </cfRule>
  </conditionalFormatting>
  <conditionalFormatting sqref="X100 AC100">
    <cfRule type="cellIs" priority="92" stopIfTrue="1" operator="greaterThan">
      <formula>0</formula>
    </cfRule>
    <cfRule type="expression" dxfId="199" priority="93">
      <formula>$AM$100=2</formula>
    </cfRule>
  </conditionalFormatting>
  <conditionalFormatting sqref="X101 AC101">
    <cfRule type="cellIs" priority="90" stopIfTrue="1" operator="greaterThan">
      <formula>0</formula>
    </cfRule>
    <cfRule type="expression" dxfId="198" priority="91">
      <formula>$AM$101=2</formula>
    </cfRule>
  </conditionalFormatting>
  <conditionalFormatting sqref="X102 AC102">
    <cfRule type="cellIs" priority="88" stopIfTrue="1" operator="greaterThan">
      <formula>0</formula>
    </cfRule>
    <cfRule type="expression" dxfId="197" priority="89">
      <formula>$AM$102=2</formula>
    </cfRule>
  </conditionalFormatting>
  <conditionalFormatting sqref="X103 AC103">
    <cfRule type="cellIs" priority="86" stopIfTrue="1" operator="greaterThan">
      <formula>0</formula>
    </cfRule>
    <cfRule type="expression" dxfId="196" priority="87">
      <formula>$AM$103=2</formula>
    </cfRule>
  </conditionalFormatting>
  <conditionalFormatting sqref="X104 AC104">
    <cfRule type="cellIs" priority="84" stopIfTrue="1" operator="greaterThan">
      <formula>0</formula>
    </cfRule>
    <cfRule type="expression" dxfId="195" priority="85">
      <formula>$AM$104=2</formula>
    </cfRule>
  </conditionalFormatting>
  <conditionalFormatting sqref="X105 AC105">
    <cfRule type="cellIs" priority="82" stopIfTrue="1" operator="greaterThan">
      <formula>0</formula>
    </cfRule>
    <cfRule type="expression" dxfId="194" priority="83">
      <formula>$AM$105=2</formula>
    </cfRule>
  </conditionalFormatting>
  <conditionalFormatting sqref="X106 AC106">
    <cfRule type="cellIs" priority="80" stopIfTrue="1" operator="notEqual">
      <formula>0</formula>
    </cfRule>
    <cfRule type="expression" dxfId="193" priority="81">
      <formula>$AM$106=2</formula>
    </cfRule>
  </conditionalFormatting>
  <conditionalFormatting sqref="AF89 AI89">
    <cfRule type="expression" dxfId="192" priority="78">
      <formula>$AL$89=1</formula>
    </cfRule>
  </conditionalFormatting>
  <conditionalFormatting sqref="N61 S61">
    <cfRule type="expression" dxfId="191" priority="196">
      <formula>$AL$61=1</formula>
    </cfRule>
  </conditionalFormatting>
  <conditionalFormatting sqref="U78 K78">
    <cfRule type="cellIs" dxfId="190" priority="198" operator="greaterThan">
      <formula>0</formula>
    </cfRule>
    <cfRule type="expression" dxfId="189" priority="199">
      <formula>$AL$78=2</formula>
    </cfRule>
  </conditionalFormatting>
  <conditionalFormatting sqref="AF76 AI76">
    <cfRule type="expression" dxfId="188" priority="203">
      <formula>$AM$76=1</formula>
    </cfRule>
  </conditionalFormatting>
  <conditionalFormatting sqref="AF78 AI78">
    <cfRule type="expression" dxfId="187" priority="67">
      <formula>$AM$78=1</formula>
    </cfRule>
  </conditionalFormatting>
  <conditionalFormatting sqref="N76 K76 U76 S76">
    <cfRule type="cellIs" dxfId="186" priority="201" operator="greaterThan">
      <formula>0</formula>
    </cfRule>
    <cfRule type="expression" dxfId="185" priority="202">
      <formula>$AL$76=2</formula>
    </cfRule>
  </conditionalFormatting>
  <conditionalFormatting sqref="AF80 AI80">
    <cfRule type="expression" dxfId="184" priority="64">
      <formula>$AM$80=1</formula>
    </cfRule>
  </conditionalFormatting>
  <conditionalFormatting sqref="AF82 AI82">
    <cfRule type="expression" dxfId="183" priority="63">
      <formula>$AM$82=1</formula>
    </cfRule>
  </conditionalFormatting>
  <conditionalFormatting sqref="I66 L66">
    <cfRule type="expression" dxfId="182" priority="62">
      <formula>$AM$66=1</formula>
    </cfRule>
  </conditionalFormatting>
  <conditionalFormatting sqref="P46:P48 P50:P55">
    <cfRule type="cellIs" dxfId="181" priority="812" operator="greaterThan">
      <formula>0</formula>
    </cfRule>
    <cfRule type="expression" dxfId="180" priority="813">
      <formula>$P$44=2</formula>
    </cfRule>
  </conditionalFormatting>
  <conditionalFormatting sqref="T46:T48 T50:T55">
    <cfRule type="cellIs" dxfId="179" priority="856" operator="greaterThan">
      <formula>0</formula>
    </cfRule>
    <cfRule type="expression" dxfId="178" priority="857">
      <formula>$T$44=2</formula>
    </cfRule>
  </conditionalFormatting>
  <conditionalFormatting sqref="X46:X48 X50:X55">
    <cfRule type="cellIs" dxfId="177" priority="866" operator="greaterThan">
      <formula>0</formula>
    </cfRule>
    <cfRule type="expression" dxfId="176" priority="867">
      <formula>$X$44=2</formula>
    </cfRule>
  </conditionalFormatting>
  <conditionalFormatting sqref="AB46:AB48 AB50:AB55">
    <cfRule type="cellIs" dxfId="175" priority="876" operator="greaterThan">
      <formula>0</formula>
    </cfRule>
    <cfRule type="expression" dxfId="174" priority="877">
      <formula>$AB$44=2</formula>
    </cfRule>
  </conditionalFormatting>
  <conditionalFormatting sqref="T33:T35 T37:T42">
    <cfRule type="cellIs" dxfId="173" priority="878" operator="greaterThan">
      <formula>0</formula>
    </cfRule>
    <cfRule type="expression" dxfId="172" priority="879">
      <formula>$T$31=2</formula>
    </cfRule>
  </conditionalFormatting>
  <conditionalFormatting sqref="X33:X35 X37:X42">
    <cfRule type="cellIs" dxfId="171" priority="880" operator="greaterThan">
      <formula>0</formula>
    </cfRule>
    <cfRule type="expression" dxfId="170" priority="881">
      <formula>$X$31=2</formula>
    </cfRule>
  </conditionalFormatting>
  <conditionalFormatting sqref="P32:R35 P37:R42">
    <cfRule type="cellIs" priority="60" stopIfTrue="1" operator="greaterThan">
      <formula>0</formula>
    </cfRule>
    <cfRule type="expression" dxfId="169" priority="61">
      <formula>$P$31=2</formula>
    </cfRule>
  </conditionalFormatting>
  <conditionalFormatting sqref="Y114:Y118">
    <cfRule type="cellIs" dxfId="168" priority="882" operator="greaterThan">
      <formula>$W$91</formula>
    </cfRule>
  </conditionalFormatting>
  <conditionalFormatting sqref="S107">
    <cfRule type="expression" dxfId="167" priority="885">
      <formula>ISBLANK(S107)</formula>
    </cfRule>
    <cfRule type="cellIs" dxfId="166" priority="886" operator="lessThan">
      <formula>$H107</formula>
    </cfRule>
  </conditionalFormatting>
  <conditionalFormatting sqref="AG114:AG119">
    <cfRule type="expression" dxfId="165" priority="887" stopIfTrue="1">
      <formula>ISBLANK(AG114)</formula>
    </cfRule>
  </conditionalFormatting>
  <conditionalFormatting sqref="AI64 AF64">
    <cfRule type="expression" dxfId="164" priority="889">
      <formula>$AL$64=1</formula>
    </cfRule>
  </conditionalFormatting>
  <conditionalFormatting sqref="AF66 AI66">
    <cfRule type="expression" dxfId="163" priority="891">
      <formula>$AM$64=1</formula>
    </cfRule>
  </conditionalFormatting>
  <conditionalFormatting sqref="U66:X66">
    <cfRule type="cellIs" priority="58" stopIfTrue="1" operator="greaterThan">
      <formula>0</formula>
    </cfRule>
    <cfRule type="expression" dxfId="162" priority="59">
      <formula>$AL$66=1</formula>
    </cfRule>
  </conditionalFormatting>
  <conditionalFormatting sqref="Y63:Y64 Y66">
    <cfRule type="expression" dxfId="161" priority="56">
      <formula>$AM$63=3</formula>
    </cfRule>
  </conditionalFormatting>
  <conditionalFormatting sqref="H62:J64 U62:X64">
    <cfRule type="expression" dxfId="160" priority="55">
      <formula>ISBLANK(H62)</formula>
    </cfRule>
  </conditionalFormatting>
  <conditionalFormatting sqref="F71:I71">
    <cfRule type="expression" priority="52" stopIfTrue="1">
      <formula>$AL$72=2</formula>
    </cfRule>
    <cfRule type="cellIs" priority="53" stopIfTrue="1" operator="greaterThan">
      <formula>0</formula>
    </cfRule>
    <cfRule type="expression" dxfId="159" priority="54">
      <formula>$AL$71=1</formula>
    </cfRule>
  </conditionalFormatting>
  <conditionalFormatting sqref="F72:I72 P72:R72">
    <cfRule type="expression" priority="49" stopIfTrue="1">
      <formula>$AL$71=2</formula>
    </cfRule>
    <cfRule type="cellIs" priority="50" stopIfTrue="1" operator="greaterThan">
      <formula>0</formula>
    </cfRule>
    <cfRule type="expression" dxfId="158" priority="51">
      <formula>$AL$72</formula>
    </cfRule>
  </conditionalFormatting>
  <conditionalFormatting sqref="AE153:AE154 D153">
    <cfRule type="cellIs" dxfId="157" priority="48" operator="equal">
      <formula>0</formula>
    </cfRule>
  </conditionalFormatting>
  <conditionalFormatting sqref="L32:N32">
    <cfRule type="cellIs" priority="46" operator="greaterThan">
      <formula>0</formula>
    </cfRule>
    <cfRule type="expression" dxfId="156" priority="47">
      <formula>ISBLANK($L$32)</formula>
    </cfRule>
  </conditionalFormatting>
  <conditionalFormatting sqref="L45:N45">
    <cfRule type="cellIs" priority="44" operator="greaterThan">
      <formula>0</formula>
    </cfRule>
    <cfRule type="expression" dxfId="155" priority="45">
      <formula>ISBLANK($L$45)</formula>
    </cfRule>
  </conditionalFormatting>
  <conditionalFormatting sqref="C97:E97">
    <cfRule type="cellIs" priority="26" operator="greaterThan">
      <formula>0</formula>
    </cfRule>
    <cfRule type="expression" dxfId="154" priority="27">
      <formula>ISBLANK($C$97)</formula>
    </cfRule>
  </conditionalFormatting>
  <conditionalFormatting sqref="C80">
    <cfRule type="cellIs" priority="923" operator="greaterThan">
      <formula>0</formula>
    </cfRule>
    <cfRule type="expression" dxfId="153" priority="924">
      <formula>$AL$80=1</formula>
    </cfRule>
  </conditionalFormatting>
  <conditionalFormatting sqref="F80:I80 K80:M80 U80:W80">
    <cfRule type="cellIs" priority="925" stopIfTrue="1" operator="greaterThan">
      <formula>0</formula>
    </cfRule>
    <cfRule type="expression" dxfId="152" priority="926">
      <formula>$AL$80=2</formula>
    </cfRule>
  </conditionalFormatting>
  <conditionalFormatting sqref="K82:M82 U82:W82">
    <cfRule type="cellIs" priority="931" stopIfTrue="1" operator="greaterThan">
      <formula>0</formula>
    </cfRule>
    <cfRule type="expression" dxfId="151" priority="932">
      <formula>$AL$82=2</formula>
    </cfRule>
  </conditionalFormatting>
  <conditionalFormatting sqref="K83:M83 U83:W83">
    <cfRule type="cellIs" priority="937" stopIfTrue="1" operator="greaterThan">
      <formula>0</formula>
    </cfRule>
    <cfRule type="expression" dxfId="150" priority="938">
      <formula>$AL$83=2</formula>
    </cfRule>
  </conditionalFormatting>
  <conditionalFormatting sqref="K84:M84 U84:W84">
    <cfRule type="cellIs" priority="943" stopIfTrue="1" operator="greaterThan">
      <formula>0</formula>
    </cfRule>
    <cfRule type="expression" dxfId="149" priority="944">
      <formula>$AL$84=2</formula>
    </cfRule>
  </conditionalFormatting>
  <conditionalFormatting sqref="K85:M85 U85:W85">
    <cfRule type="cellIs" priority="949" stopIfTrue="1" operator="greaterThan">
      <formula>0</formula>
    </cfRule>
    <cfRule type="expression" dxfId="148" priority="950">
      <formula>$AL$85=2</formula>
    </cfRule>
  </conditionalFormatting>
  <conditionalFormatting sqref="K86:M86 U86:W86">
    <cfRule type="cellIs" priority="955" stopIfTrue="1" operator="greaterThan">
      <formula>0</formula>
    </cfRule>
    <cfRule type="expression" dxfId="147" priority="956">
      <formula>$AL$86=2</formula>
    </cfRule>
  </conditionalFormatting>
  <conditionalFormatting sqref="K87:M87 U87:W87">
    <cfRule type="cellIs" priority="961" stopIfTrue="1" operator="greaterThan">
      <formula>0</formula>
    </cfRule>
    <cfRule type="expression" dxfId="146" priority="962">
      <formula>$AL$87=2</formula>
    </cfRule>
  </conditionalFormatting>
  <conditionalFormatting sqref="H97:J97">
    <cfRule type="expression" priority="25" stopIfTrue="1">
      <formula>$AN$97=2</formula>
    </cfRule>
  </conditionalFormatting>
  <conditionalFormatting sqref="M97:P97">
    <cfRule type="expression" priority="24" stopIfTrue="1">
      <formula>$AO$97=2</formula>
    </cfRule>
  </conditionalFormatting>
  <conditionalFormatting sqref="M114:O119">
    <cfRule type="expression" dxfId="145" priority="23">
      <formula>ISBLANK(M114)</formula>
    </cfRule>
  </conditionalFormatting>
  <conditionalFormatting sqref="AG115:AG119">
    <cfRule type="expression" dxfId="144" priority="888">
      <formula>$AG115&gt;$M115</formula>
    </cfRule>
  </conditionalFormatting>
  <conditionalFormatting sqref="W25:Z25">
    <cfRule type="cellIs" dxfId="143" priority="22" operator="equal">
      <formula>0</formula>
    </cfRule>
  </conditionalFormatting>
  <conditionalFormatting sqref="W25:Z25">
    <cfRule type="expression" priority="21" stopIfTrue="1">
      <formula>$AL$25=1</formula>
    </cfRule>
  </conditionalFormatting>
  <conditionalFormatting sqref="W28:Z29">
    <cfRule type="cellIs" dxfId="142" priority="20" operator="equal">
      <formula>0</formula>
    </cfRule>
  </conditionalFormatting>
  <conditionalFormatting sqref="W28:Z29">
    <cfRule type="expression" priority="19" stopIfTrue="1">
      <formula>$AL$25=1</formula>
    </cfRule>
  </conditionalFormatting>
  <conditionalFormatting sqref="AF70 AI70">
    <cfRule type="expression" dxfId="141" priority="963">
      <formula>$AL$70=1</formula>
    </cfRule>
  </conditionalFormatting>
  <conditionalFormatting sqref="AF73 AI73">
    <cfRule type="expression" dxfId="140" priority="964">
      <formula>$AL$73=1</formula>
    </cfRule>
  </conditionalFormatting>
  <conditionalFormatting sqref="Y119:AA119">
    <cfRule type="expression" dxfId="139" priority="167">
      <formula>$AL$119&lt;1</formula>
    </cfRule>
  </conditionalFormatting>
  <conditionalFormatting sqref="B122:AJ129">
    <cfRule type="cellIs" priority="16" stopIfTrue="1" operator="greaterThan">
      <formula>0</formula>
    </cfRule>
    <cfRule type="expression" dxfId="138" priority="17">
      <formula>$AL$157&gt;0</formula>
    </cfRule>
  </conditionalFormatting>
  <conditionalFormatting sqref="Q114:S119">
    <cfRule type="expression" dxfId="137" priority="12">
      <formula>ISBLANK(Q114)</formula>
    </cfRule>
  </conditionalFormatting>
  <conditionalFormatting sqref="F140:U144 F145:J145">
    <cfRule type="expression" dxfId="136" priority="11">
      <formula>ISBLANK(F140)</formula>
    </cfRule>
  </conditionalFormatting>
  <conditionalFormatting sqref="AF33:AH35 AF37:AH42 AF46:AH48 AF50:AH55">
    <cfRule type="expression" dxfId="135" priority="10">
      <formula>ISBLANK(AF33)</formula>
    </cfRule>
  </conditionalFormatting>
  <conditionalFormatting sqref="Y63:Z64 Y66:Z66">
    <cfRule type="expression" dxfId="134" priority="9">
      <formula>$AL$61=1</formula>
    </cfRule>
  </conditionalFormatting>
  <conditionalFormatting sqref="AF38:AH42">
    <cfRule type="cellIs" dxfId="133" priority="5" operator="equal">
      <formula>0</formula>
    </cfRule>
  </conditionalFormatting>
  <conditionalFormatting sqref="AF51:AH55">
    <cfRule type="cellIs" dxfId="132" priority="4" operator="equal">
      <formula>0</formula>
    </cfRule>
  </conditionalFormatting>
  <conditionalFormatting sqref="F82:I87">
    <cfRule type="cellIs" priority="2" stopIfTrue="1" operator="greaterThan">
      <formula>0</formula>
    </cfRule>
    <cfRule type="expression" dxfId="131" priority="3">
      <formula>AL82=2</formula>
    </cfRule>
  </conditionalFormatting>
  <conditionalFormatting sqref="O93:R93 W93:Z93">
    <cfRule type="cellIs" dxfId="130" priority="1" operator="equal">
      <formula>0</formula>
    </cfRule>
  </conditionalFormatting>
  <conditionalFormatting sqref="AC114:AC119">
    <cfRule type="cellIs" dxfId="129" priority="1035" operator="greaterThan">
      <formula>$AM$122</formula>
    </cfRule>
  </conditionalFormatting>
  <pageMargins left="0.2" right="0.2" top="0.5" bottom="0.25" header="0.3" footer="0.3"/>
  <pageSetup orientation="portrait" r:id="rId1"/>
  <rowBreaks count="3" manualBreakCount="3">
    <brk id="57" max="16383" man="1"/>
    <brk id="109" max="16383" man="1"/>
    <brk id="152" max="16383" man="1"/>
  </rowBreaks>
  <colBreaks count="1" manualBreakCount="1">
    <brk id="41" max="1048575" man="1"/>
  </col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998F1E98-0479-4245-8F54-19F93D4CF78E}">
          <x14:formula1>
            <xm:f>Tables!$C$2:$C$7</xm:f>
          </x14:formula1>
          <xm:sqref>H150:H152 W150:Y152 W108:Y109 F79:I79 H108:H109 H56:H57 W56:Y57</xm:sqref>
        </x14:dataValidation>
        <x14:dataValidation type="list" allowBlank="1" showInputMessage="1" showErrorMessage="1" xr:uid="{6882A8A1-F30F-482D-9CAD-3857881F815B}">
          <x14:formula1>
            <xm:f>Tables!$A$2:$A$10</xm:f>
          </x14:formula1>
          <xm:sqref>F70 F90</xm:sqref>
        </x14:dataValidation>
        <x14:dataValidation type="list" allowBlank="1" showInputMessage="1" showErrorMessage="1" xr:uid="{C2C4810C-2651-4FCD-B8A4-95802102B039}">
          <x14:formula1>
            <xm:f>Tables!$E$2:$E$5</xm:f>
          </x14:formula1>
          <xm:sqref>C80</xm:sqref>
        </x14:dataValidation>
        <x14:dataValidation type="list" allowBlank="1" showInputMessage="1" showErrorMessage="1" xr:uid="{0A75D05C-E913-4A6F-B739-B4602DDB4488}">
          <x14:formula1>
            <xm:f>Tables!$E$2:$E$4</xm:f>
          </x14:formula1>
          <xm:sqref>C82:C87</xm:sqref>
        </x14:dataValidation>
        <x14:dataValidation type="list" allowBlank="1" showInputMessage="1" showErrorMessage="1" xr:uid="{63621920-5D12-4DF3-9DE5-C7A0F554523C}">
          <x14:formula1>
            <xm:f>Tables!$C$2:$C$9</xm:f>
          </x14:formula1>
          <xm:sqref>F78:I78</xm:sqref>
        </x14:dataValidation>
        <x14:dataValidation type="list" allowBlank="1" showInputMessage="1" showErrorMessage="1" xr:uid="{A12949B5-195C-4C19-AB9D-973823565D49}">
          <x14:formula1>
            <xm:f>Tables!$C$2:$C$8</xm:f>
          </x14:formula1>
          <xm:sqref>F80:I80 F82:I87 F76:I76 P70:R70 O90:Q90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440FC-239C-4B7E-928C-842CA3520C8D}">
  <sheetPr codeName="Sheet6">
    <tabColor theme="8" tint="0.39997558519241921"/>
  </sheetPr>
  <dimension ref="A1:CB226"/>
  <sheetViews>
    <sheetView showGridLines="0" showRowColHeaders="0" showZeros="0" zoomScale="150" zoomScaleNormal="150" workbookViewId="0">
      <selection activeCell="AF16" sqref="AF16:AK16"/>
    </sheetView>
  </sheetViews>
  <sheetFormatPr defaultColWidth="0" defaultRowHeight="0" customHeight="1" zeroHeight="1"/>
  <cols>
    <col min="1" max="11" width="2.7109375" style="31" customWidth="1"/>
    <col min="12" max="12" width="3.7109375" style="31" customWidth="1"/>
    <col min="13" max="13" width="1.7109375" style="31" customWidth="1"/>
    <col min="14" max="29" width="2.7109375" style="31" customWidth="1"/>
    <col min="30" max="30" width="3.7109375" style="31" customWidth="1"/>
    <col min="31" max="38" width="2.7109375" style="31" customWidth="1"/>
    <col min="39" max="39" width="10.28515625" style="15" hidden="1" customWidth="1"/>
    <col min="40" max="40" width="9.28515625" style="13" hidden="1" customWidth="1"/>
    <col min="41" max="41" width="11" style="15" hidden="1" customWidth="1"/>
    <col min="42" max="42" width="7.28515625" style="15" hidden="1" customWidth="1"/>
    <col min="43" max="43" width="9.28515625" style="15" hidden="1" customWidth="1"/>
    <col min="44" max="44" width="3.7109375" style="31" customWidth="1"/>
    <col min="45" max="45" width="3.7109375" style="16" customWidth="1"/>
    <col min="46" max="79" width="2.7109375" style="31" customWidth="1"/>
    <col min="80" max="80" width="2.7109375" style="31" hidden="1" customWidth="1"/>
    <col min="81" max="16384" width="8.85546875" style="31" hidden="1"/>
  </cols>
  <sheetData>
    <row r="1" spans="1:78" ht="15" customHeight="1">
      <c r="N1" s="2"/>
      <c r="O1" s="2"/>
      <c r="P1" s="2"/>
      <c r="Q1" s="2"/>
      <c r="R1" s="17"/>
      <c r="S1" s="17"/>
      <c r="T1" s="17"/>
      <c r="U1" s="159" t="s">
        <v>282</v>
      </c>
      <c r="V1" s="159"/>
      <c r="W1" s="159"/>
      <c r="X1" s="159"/>
      <c r="Y1" s="159"/>
      <c r="Z1" s="159"/>
      <c r="AA1" s="159"/>
      <c r="AB1" s="159"/>
      <c r="AC1" s="159"/>
      <c r="AD1" s="159"/>
      <c r="AE1" s="159"/>
      <c r="AF1" s="159"/>
      <c r="AG1" s="159"/>
      <c r="AH1" s="159"/>
      <c r="AI1" s="159"/>
      <c r="AJ1" s="159"/>
      <c r="AK1" s="159"/>
      <c r="AL1" s="159"/>
      <c r="AZ1" s="17"/>
      <c r="BA1" s="17"/>
      <c r="BB1" s="17"/>
      <c r="BC1" s="17"/>
      <c r="BD1" s="17"/>
      <c r="BE1" s="17"/>
      <c r="BF1" s="17"/>
      <c r="BG1" s="17"/>
      <c r="BH1" s="17"/>
      <c r="BL1" s="159" t="str">
        <f>U1</f>
        <v>Form 3B - Retention Pond
As-Built Certification Form</v>
      </c>
      <c r="BM1" s="159"/>
      <c r="BN1" s="159"/>
      <c r="BO1" s="159"/>
      <c r="BP1" s="159"/>
      <c r="BQ1" s="159"/>
      <c r="BR1" s="159"/>
      <c r="BS1" s="159"/>
      <c r="BT1" s="159"/>
      <c r="BU1" s="159"/>
      <c r="BV1" s="159"/>
      <c r="BW1" s="159"/>
      <c r="BX1" s="159"/>
      <c r="BY1" s="159"/>
      <c r="BZ1" s="159"/>
    </row>
    <row r="2" spans="1:78" ht="15" customHeight="1">
      <c r="J2" s="2"/>
      <c r="K2" s="2"/>
      <c r="L2" s="2"/>
      <c r="M2" s="2"/>
      <c r="N2" s="2"/>
      <c r="O2" s="2"/>
      <c r="P2" s="2"/>
      <c r="Q2" s="2"/>
      <c r="R2" s="17"/>
      <c r="S2" s="17"/>
      <c r="T2" s="17"/>
      <c r="U2" s="159"/>
      <c r="V2" s="159"/>
      <c r="W2" s="159"/>
      <c r="X2" s="159"/>
      <c r="Y2" s="159"/>
      <c r="Z2" s="159"/>
      <c r="AA2" s="159"/>
      <c r="AB2" s="159"/>
      <c r="AC2" s="159"/>
      <c r="AD2" s="159"/>
      <c r="AE2" s="159"/>
      <c r="AF2" s="159"/>
      <c r="AG2" s="159"/>
      <c r="AH2" s="159"/>
      <c r="AI2" s="159"/>
      <c r="AJ2" s="159"/>
      <c r="AK2" s="159"/>
      <c r="AL2" s="159"/>
      <c r="AY2" s="17"/>
      <c r="AZ2" s="17"/>
      <c r="BA2" s="17"/>
      <c r="BB2" s="17"/>
      <c r="BC2" s="17"/>
      <c r="BD2" s="17"/>
      <c r="BE2" s="17"/>
      <c r="BF2" s="17"/>
      <c r="BG2" s="17"/>
      <c r="BH2" s="17"/>
      <c r="BL2" s="159"/>
      <c r="BM2" s="159"/>
      <c r="BN2" s="159"/>
      <c r="BO2" s="159"/>
      <c r="BP2" s="159"/>
      <c r="BQ2" s="159"/>
      <c r="BR2" s="159"/>
      <c r="BS2" s="159"/>
      <c r="BT2" s="159"/>
      <c r="BU2" s="159"/>
      <c r="BV2" s="159"/>
      <c r="BW2" s="159"/>
      <c r="BX2" s="159"/>
      <c r="BY2" s="159"/>
      <c r="BZ2" s="159"/>
    </row>
    <row r="3" spans="1:78" ht="15" customHeight="1">
      <c r="J3" s="2"/>
      <c r="K3" s="2"/>
      <c r="L3" s="2"/>
      <c r="M3" s="2"/>
      <c r="N3" s="2"/>
      <c r="O3" s="2"/>
      <c r="P3" s="2"/>
      <c r="Q3" s="2"/>
      <c r="R3" s="17"/>
      <c r="S3" s="17"/>
      <c r="T3" s="17"/>
      <c r="U3" s="159"/>
      <c r="V3" s="159"/>
      <c r="W3" s="159"/>
      <c r="X3" s="159"/>
      <c r="Y3" s="159"/>
      <c r="Z3" s="159"/>
      <c r="AA3" s="159"/>
      <c r="AB3" s="159"/>
      <c r="AC3" s="159"/>
      <c r="AD3" s="159"/>
      <c r="AE3" s="159"/>
      <c r="AF3" s="159"/>
      <c r="AG3" s="159"/>
      <c r="AH3" s="159"/>
      <c r="AI3" s="159"/>
      <c r="AJ3" s="159"/>
      <c r="AK3" s="159"/>
      <c r="AL3" s="159"/>
      <c r="AY3" s="17"/>
      <c r="AZ3" s="17"/>
      <c r="BA3" s="17"/>
      <c r="BB3" s="17"/>
      <c r="BC3" s="17"/>
      <c r="BD3" s="17"/>
      <c r="BE3" s="17"/>
      <c r="BF3" s="17"/>
      <c r="BG3" s="17"/>
      <c r="BH3" s="17"/>
      <c r="BL3" s="159"/>
      <c r="BM3" s="159"/>
      <c r="BN3" s="159"/>
      <c r="BO3" s="159"/>
      <c r="BP3" s="159"/>
      <c r="BQ3" s="159"/>
      <c r="BR3" s="159"/>
      <c r="BS3" s="159"/>
      <c r="BT3" s="159"/>
      <c r="BU3" s="159"/>
      <c r="BV3" s="159"/>
      <c r="BW3" s="159"/>
      <c r="BX3" s="159"/>
      <c r="BY3" s="159"/>
      <c r="BZ3" s="159"/>
    </row>
    <row r="4" spans="1:78" ht="15" customHeight="1">
      <c r="J4" s="2"/>
      <c r="K4" s="2"/>
      <c r="L4" s="2"/>
      <c r="M4" s="2"/>
      <c r="N4" s="2"/>
      <c r="O4" s="2"/>
      <c r="P4" s="2"/>
      <c r="Q4" s="2"/>
      <c r="R4" s="17"/>
      <c r="S4" s="17"/>
      <c r="T4" s="17"/>
      <c r="U4" s="159"/>
      <c r="V4" s="159"/>
      <c r="W4" s="159"/>
      <c r="X4" s="159"/>
      <c r="Y4" s="159"/>
      <c r="Z4" s="159"/>
      <c r="AA4" s="159"/>
      <c r="AB4" s="159"/>
      <c r="AC4" s="159"/>
      <c r="AD4" s="159"/>
      <c r="AE4" s="159"/>
      <c r="AF4" s="159"/>
      <c r="AG4" s="159"/>
      <c r="AH4" s="159"/>
      <c r="AI4" s="159"/>
      <c r="AJ4" s="159"/>
      <c r="AK4" s="159"/>
      <c r="AL4" s="159"/>
      <c r="AY4" s="17"/>
      <c r="AZ4" s="17"/>
      <c r="BA4" s="17"/>
      <c r="BB4" s="17"/>
      <c r="BC4" s="17"/>
      <c r="BD4" s="17"/>
      <c r="BE4" s="17"/>
      <c r="BF4" s="17"/>
      <c r="BG4" s="17"/>
      <c r="BH4" s="17"/>
      <c r="BL4" s="159"/>
      <c r="BM4" s="159"/>
      <c r="BN4" s="159"/>
      <c r="BO4" s="159"/>
      <c r="BP4" s="159"/>
      <c r="BQ4" s="159"/>
      <c r="BR4" s="159"/>
      <c r="BS4" s="159"/>
      <c r="BT4" s="159"/>
      <c r="BU4" s="159"/>
      <c r="BV4" s="159"/>
      <c r="BW4" s="159"/>
      <c r="BX4" s="159"/>
      <c r="BY4" s="159"/>
      <c r="BZ4" s="159"/>
    </row>
    <row r="5" spans="1:78" ht="4.9000000000000004" customHeight="1">
      <c r="J5" s="2"/>
      <c r="K5" s="2"/>
      <c r="L5" s="2"/>
      <c r="M5" s="2"/>
      <c r="N5" s="2"/>
      <c r="O5" s="2"/>
      <c r="P5" s="2"/>
      <c r="Q5" s="2"/>
      <c r="R5" s="143"/>
      <c r="S5" s="143"/>
      <c r="T5" s="143"/>
      <c r="U5" s="143"/>
      <c r="V5" s="143"/>
      <c r="W5" s="143"/>
      <c r="X5" s="143"/>
      <c r="Y5" s="143"/>
      <c r="Z5" s="143"/>
      <c r="AA5" s="143"/>
      <c r="AB5" s="143"/>
      <c r="AC5" s="143"/>
      <c r="AD5" s="143"/>
      <c r="AE5" s="143"/>
      <c r="AF5" s="143"/>
      <c r="AG5" s="143"/>
      <c r="AH5" s="143"/>
      <c r="AI5" s="143"/>
      <c r="AJ5" s="143"/>
      <c r="AK5" s="143"/>
    </row>
    <row r="6" spans="1:78" ht="15" customHeight="1">
      <c r="A6" s="18"/>
      <c r="B6" s="19" t="s">
        <v>96</v>
      </c>
      <c r="C6" s="19"/>
      <c r="D6" s="19"/>
      <c r="E6" s="19"/>
      <c r="F6" s="19"/>
      <c r="G6" s="19"/>
      <c r="H6" s="19"/>
      <c r="I6" s="19"/>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1"/>
      <c r="AS6" s="70" t="s">
        <v>97</v>
      </c>
      <c r="AT6" s="70"/>
      <c r="AU6" s="70"/>
      <c r="AV6" s="70"/>
      <c r="AW6" s="70"/>
      <c r="AX6" s="70"/>
      <c r="AY6" s="70"/>
      <c r="AZ6" s="70"/>
      <c r="BA6" s="70"/>
      <c r="BB6" s="70"/>
      <c r="BC6" s="70"/>
      <c r="BD6" s="70"/>
    </row>
    <row r="7" spans="1:78" ht="15" customHeight="1">
      <c r="A7" s="22"/>
      <c r="B7" s="11" t="s">
        <v>98</v>
      </c>
      <c r="C7" s="11"/>
      <c r="D7" s="11"/>
      <c r="E7" s="58"/>
      <c r="F7" s="58"/>
      <c r="G7" s="58"/>
      <c r="H7" s="212"/>
      <c r="I7" s="212"/>
      <c r="J7" s="212"/>
      <c r="K7" s="212"/>
      <c r="L7" s="212"/>
      <c r="M7" s="212"/>
      <c r="N7" s="212"/>
      <c r="O7" s="212"/>
      <c r="P7" s="212"/>
      <c r="Q7" s="212"/>
      <c r="R7" s="212"/>
      <c r="S7" s="212"/>
      <c r="T7" s="212"/>
      <c r="U7" s="212"/>
      <c r="V7" s="212"/>
      <c r="W7" s="212"/>
      <c r="X7" s="58"/>
      <c r="Y7" s="58"/>
      <c r="Z7" s="58"/>
      <c r="AA7" s="11"/>
      <c r="AB7" s="11"/>
      <c r="AC7" s="11"/>
      <c r="AD7" s="11"/>
      <c r="AE7" s="23" t="s">
        <v>99</v>
      </c>
      <c r="AF7" s="58"/>
      <c r="AG7" s="58"/>
      <c r="AH7" s="58"/>
      <c r="AI7" s="58"/>
      <c r="AJ7" s="58"/>
      <c r="AK7" s="58"/>
      <c r="AL7" s="24"/>
      <c r="AS7" s="70"/>
      <c r="AT7" s="70"/>
      <c r="AU7" s="70"/>
      <c r="AV7" s="70"/>
      <c r="AW7" s="70"/>
      <c r="AX7" s="70"/>
      <c r="AY7" s="70"/>
      <c r="AZ7" s="70"/>
      <c r="BA7" s="70"/>
      <c r="BB7" s="70"/>
      <c r="BC7" s="70"/>
      <c r="BD7" s="70"/>
    </row>
    <row r="8" spans="1:78" ht="4.9000000000000004" customHeight="1">
      <c r="A8" s="22"/>
      <c r="B8" s="11"/>
      <c r="C8" s="11"/>
      <c r="D8" s="11"/>
      <c r="E8" s="11"/>
      <c r="F8" s="11"/>
      <c r="G8" s="11"/>
      <c r="H8" s="11"/>
      <c r="I8" s="58"/>
      <c r="J8" s="11"/>
      <c r="K8" s="11"/>
      <c r="L8" s="11"/>
      <c r="M8" s="11"/>
      <c r="N8" s="11"/>
      <c r="O8" s="11"/>
      <c r="P8" s="11"/>
      <c r="Q8" s="11"/>
      <c r="R8" s="11"/>
      <c r="S8" s="11"/>
      <c r="T8" s="11"/>
      <c r="U8" s="11"/>
      <c r="V8" s="11"/>
      <c r="W8" s="11"/>
      <c r="X8" s="11"/>
      <c r="Y8" s="11"/>
      <c r="Z8" s="11"/>
      <c r="AA8" s="23"/>
      <c r="AB8" s="23"/>
      <c r="AC8" s="23"/>
      <c r="AD8" s="11"/>
      <c r="AE8" s="11"/>
      <c r="AF8" s="11"/>
      <c r="AG8" s="11"/>
      <c r="AH8" s="11"/>
      <c r="AI8" s="11"/>
      <c r="AJ8" s="11"/>
      <c r="AK8" s="11"/>
      <c r="AL8" s="24"/>
    </row>
    <row r="9" spans="1:78" ht="15" customHeight="1">
      <c r="A9" s="22"/>
      <c r="B9" s="11" t="s">
        <v>100</v>
      </c>
      <c r="C9" s="11"/>
      <c r="D9" s="11"/>
      <c r="E9" s="11"/>
      <c r="F9" s="11"/>
      <c r="G9" s="11"/>
      <c r="H9" s="23"/>
      <c r="I9" s="25"/>
      <c r="J9" s="11" t="s">
        <v>283</v>
      </c>
      <c r="K9" s="11"/>
      <c r="L9" s="11"/>
      <c r="M9" s="11"/>
      <c r="N9" s="11"/>
      <c r="O9" s="11"/>
      <c r="P9" s="25"/>
      <c r="Q9" s="22" t="s">
        <v>284</v>
      </c>
      <c r="R9" s="11"/>
      <c r="S9" s="11"/>
      <c r="T9" s="11"/>
      <c r="U9" s="11"/>
      <c r="V9" s="11"/>
      <c r="W9" s="11"/>
      <c r="X9" s="11"/>
      <c r="Y9" s="11"/>
      <c r="Z9" s="25"/>
      <c r="AA9" s="11" t="str">
        <f>Tables!C23</f>
        <v xml:space="preserve"> O&amp;M Agreement</v>
      </c>
      <c r="AB9" s="11"/>
      <c r="AC9" s="11"/>
      <c r="AD9" s="11"/>
      <c r="AE9" s="11"/>
      <c r="AF9" s="11"/>
      <c r="AG9" s="25"/>
      <c r="AH9" s="22" t="s">
        <v>285</v>
      </c>
      <c r="AI9" s="11"/>
      <c r="AJ9" s="11"/>
      <c r="AK9" s="11"/>
      <c r="AL9" s="24"/>
      <c r="AS9" s="26">
        <v>1</v>
      </c>
      <c r="AT9" t="s">
        <v>286</v>
      </c>
      <c r="AU9" s="27"/>
      <c r="AV9" s="27"/>
      <c r="AW9" s="27"/>
      <c r="AX9" s="27"/>
      <c r="AY9" s="27"/>
      <c r="AZ9" s="27"/>
      <c r="BA9" s="27"/>
      <c r="BB9" s="27"/>
      <c r="BC9" s="27"/>
      <c r="BD9" s="27"/>
    </row>
    <row r="10" spans="1:78" ht="4.9000000000000004" customHeight="1">
      <c r="A10" s="22"/>
      <c r="B10" s="11"/>
      <c r="C10" s="11"/>
      <c r="D10" s="11"/>
      <c r="E10" s="11"/>
      <c r="F10" s="11"/>
      <c r="G10" s="11"/>
      <c r="H10" s="23"/>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24"/>
      <c r="AS10" s="26"/>
      <c r="AT10"/>
      <c r="AU10" s="27"/>
      <c r="AV10" s="27"/>
      <c r="AW10" s="27"/>
      <c r="AX10" s="27"/>
      <c r="AY10" s="27"/>
      <c r="AZ10" s="27"/>
      <c r="BA10" s="27"/>
      <c r="BB10" s="27"/>
      <c r="BC10" s="27"/>
      <c r="BD10" s="27"/>
    </row>
    <row r="11" spans="1:78" ht="15" customHeight="1">
      <c r="A11" s="22"/>
      <c r="B11" s="11" t="s">
        <v>105</v>
      </c>
      <c r="C11" s="11"/>
      <c r="D11" s="11"/>
      <c r="E11" s="11"/>
      <c r="F11" s="11"/>
      <c r="G11" s="11"/>
      <c r="H11" s="11"/>
      <c r="I11" s="25"/>
      <c r="J11" s="11" t="s">
        <v>106</v>
      </c>
      <c r="K11" s="11"/>
      <c r="L11" s="11"/>
      <c r="M11" s="11"/>
      <c r="N11" s="11"/>
      <c r="O11" s="11"/>
      <c r="P11" s="25"/>
      <c r="Q11" s="11" t="s">
        <v>107</v>
      </c>
      <c r="R11" s="11"/>
      <c r="S11" s="11"/>
      <c r="T11" s="11"/>
      <c r="U11" s="11"/>
      <c r="V11" s="11"/>
      <c r="W11" s="11"/>
      <c r="X11" s="11"/>
      <c r="Y11" s="11"/>
      <c r="Z11" s="25"/>
      <c r="AA11" s="11" t="s">
        <v>108</v>
      </c>
      <c r="AB11" s="11"/>
      <c r="AC11" s="11"/>
      <c r="AD11" s="11"/>
      <c r="AE11" s="11"/>
      <c r="AF11" s="11"/>
      <c r="AG11" s="25"/>
      <c r="AH11" s="11" t="s">
        <v>109</v>
      </c>
      <c r="AI11" s="11"/>
      <c r="AJ11" s="11"/>
      <c r="AK11" s="11"/>
      <c r="AL11" s="24"/>
      <c r="AS11" s="26"/>
      <c r="AT11" s="28" t="s">
        <v>287</v>
      </c>
      <c r="AU11" t="s">
        <v>288</v>
      </c>
      <c r="AV11" s="27"/>
      <c r="AW11" s="27"/>
      <c r="AX11" s="27"/>
      <c r="AY11" s="27"/>
      <c r="AZ11" s="27"/>
      <c r="BA11" s="27"/>
      <c r="BB11" s="27"/>
      <c r="BC11" s="27"/>
      <c r="BD11" s="27"/>
    </row>
    <row r="12" spans="1:78" ht="4.9000000000000004" customHeight="1">
      <c r="A12" s="22"/>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24"/>
      <c r="AS12" s="26"/>
      <c r="AT12" s="28"/>
      <c r="AU12"/>
      <c r="AV12" s="27"/>
      <c r="AW12" s="27"/>
      <c r="AX12" s="27"/>
      <c r="AY12" s="27"/>
      <c r="AZ12" s="27"/>
      <c r="BA12" s="27"/>
      <c r="BB12" s="27"/>
      <c r="BC12" s="27"/>
      <c r="BD12" s="27"/>
    </row>
    <row r="13" spans="1:78" ht="15" customHeight="1">
      <c r="A13" s="22"/>
      <c r="B13" s="12" t="s">
        <v>252</v>
      </c>
      <c r="C13" s="23"/>
      <c r="D13" s="23"/>
      <c r="E13" s="12"/>
      <c r="F13" s="66"/>
      <c r="G13" s="66"/>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147"/>
      <c r="AK13" s="147"/>
      <c r="AL13" s="24"/>
      <c r="AS13" s="26"/>
      <c r="AT13" s="28" t="s">
        <v>289</v>
      </c>
      <c r="AU13" t="s">
        <v>290</v>
      </c>
      <c r="AV13" s="27"/>
      <c r="AW13" s="27"/>
      <c r="AX13" s="27"/>
      <c r="AY13" s="27"/>
      <c r="AZ13" s="27"/>
      <c r="BA13" s="27"/>
      <c r="BB13" s="27"/>
      <c r="BC13" s="27"/>
      <c r="BD13" s="27"/>
    </row>
    <row r="14" spans="1:78" ht="4.9000000000000004" customHeight="1">
      <c r="A14" s="29"/>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30"/>
      <c r="AS14" s="26"/>
      <c r="AT14" s="27"/>
      <c r="AU14" s="27"/>
      <c r="AV14" s="27"/>
      <c r="AW14" s="27"/>
      <c r="AX14" s="27"/>
      <c r="AY14" s="27"/>
      <c r="AZ14" s="27"/>
      <c r="BA14" s="27"/>
      <c r="BB14" s="27"/>
      <c r="BC14" s="27"/>
      <c r="BD14" s="27"/>
    </row>
    <row r="15" spans="1:78" ht="4.9000000000000004" customHeight="1">
      <c r="AS15" s="26"/>
      <c r="AT15" s="27"/>
      <c r="AU15" s="27"/>
      <c r="AV15" s="27"/>
      <c r="AW15" s="27"/>
      <c r="AX15" s="27"/>
      <c r="AY15" s="27"/>
      <c r="AZ15" s="27"/>
      <c r="BA15" s="27"/>
      <c r="BB15" s="27"/>
      <c r="BC15" s="27"/>
      <c r="BD15" s="27"/>
    </row>
    <row r="16" spans="1:78" ht="15" customHeight="1">
      <c r="A16" s="1" t="s">
        <v>113</v>
      </c>
      <c r="C16" s="1"/>
      <c r="D16" s="1"/>
      <c r="E16" s="1"/>
      <c r="F16" s="1"/>
      <c r="G16" s="1"/>
      <c r="H16" s="1"/>
      <c r="I16" s="1"/>
      <c r="AE16" s="148" t="str">
        <f>IF(Tables!C24=0,"",Tables!C24&amp;": ")</f>
        <v xml:space="preserve">Engineering or Building No.: </v>
      </c>
      <c r="AF16" s="167"/>
      <c r="AG16" s="167"/>
      <c r="AH16" s="167"/>
      <c r="AI16" s="167"/>
      <c r="AJ16" s="167"/>
      <c r="AK16" s="167"/>
      <c r="AM16" s="119">
        <f>LEN(AE16)</f>
        <v>29</v>
      </c>
      <c r="AS16" s="26">
        <v>2</v>
      </c>
      <c r="AT16" t="s">
        <v>291</v>
      </c>
      <c r="AU16" s="27"/>
      <c r="AV16" s="27"/>
      <c r="AW16" s="27"/>
      <c r="AX16" s="27"/>
      <c r="AY16" s="27"/>
      <c r="AZ16" s="27"/>
      <c r="BA16" s="27"/>
      <c r="BB16" s="27"/>
      <c r="BC16" s="27"/>
      <c r="BD16" s="27"/>
    </row>
    <row r="17" spans="1:56" ht="14.65" customHeight="1">
      <c r="C17" s="148"/>
      <c r="D17" s="148" t="s">
        <v>240</v>
      </c>
      <c r="E17" s="160">
        <f>'Form 2B - Design'!$E$17</f>
        <v>0</v>
      </c>
      <c r="F17" s="160"/>
      <c r="G17" s="160"/>
      <c r="H17" s="160"/>
      <c r="I17" s="160"/>
      <c r="J17" s="160"/>
      <c r="K17" s="160"/>
      <c r="L17" s="160"/>
      <c r="M17" s="160"/>
      <c r="N17" s="160"/>
      <c r="O17" s="160"/>
      <c r="P17" s="160"/>
      <c r="Q17" s="160"/>
      <c r="R17" s="160"/>
      <c r="S17" s="160"/>
      <c r="T17" s="160"/>
      <c r="U17" s="160"/>
      <c r="V17" s="160"/>
      <c r="W17" s="160"/>
      <c r="X17" s="160"/>
      <c r="Y17" s="160"/>
      <c r="Z17" s="160"/>
      <c r="AE17" s="148" t="s">
        <v>99</v>
      </c>
      <c r="AF17" s="195"/>
      <c r="AG17" s="195"/>
      <c r="AH17" s="195"/>
      <c r="AI17" s="195"/>
      <c r="AJ17" s="195"/>
      <c r="AK17" s="195"/>
      <c r="AS17" s="26"/>
      <c r="AT17" s="28" t="s">
        <v>287</v>
      </c>
      <c r="AU17" t="s">
        <v>292</v>
      </c>
      <c r="AV17" s="27"/>
      <c r="AW17" s="27"/>
      <c r="AX17" s="27"/>
      <c r="AY17" s="27"/>
      <c r="AZ17" s="27"/>
      <c r="BA17" s="27"/>
      <c r="BB17" s="27"/>
      <c r="BC17" s="27"/>
      <c r="BD17" s="27"/>
    </row>
    <row r="18" spans="1:56" ht="14.65" customHeight="1">
      <c r="C18" s="148"/>
      <c r="D18" s="148" t="s">
        <v>293</v>
      </c>
      <c r="E18" s="209">
        <f>'Form 2B - Design'!$E$18</f>
        <v>0</v>
      </c>
      <c r="F18" s="209"/>
      <c r="G18" s="209"/>
      <c r="H18" s="209"/>
      <c r="I18" s="209"/>
      <c r="J18" s="209"/>
      <c r="K18" s="209"/>
      <c r="L18" s="209"/>
      <c r="M18" s="209"/>
      <c r="N18" s="209"/>
      <c r="O18" s="209"/>
      <c r="P18" s="209"/>
      <c r="Q18" s="209"/>
      <c r="R18" s="209"/>
      <c r="S18" s="209"/>
      <c r="T18" s="209"/>
      <c r="U18" s="209"/>
      <c r="V18" s="209"/>
      <c r="W18" s="209"/>
      <c r="X18" s="209"/>
      <c r="Y18" s="209"/>
      <c r="Z18" s="209"/>
      <c r="AE18" s="148" t="s">
        <v>178</v>
      </c>
      <c r="AF18" s="151">
        <f>'Form 2B - Design'!AE18</f>
        <v>0</v>
      </c>
      <c r="AG18" s="151"/>
      <c r="AH18" s="151"/>
      <c r="AI18" s="151"/>
      <c r="AJ18" s="151"/>
      <c r="AK18" s="151"/>
      <c r="AS18" s="26"/>
      <c r="AT18" s="28" t="s">
        <v>289</v>
      </c>
      <c r="AU18" t="s">
        <v>294</v>
      </c>
      <c r="AV18" s="27"/>
      <c r="AW18" s="27"/>
      <c r="AX18" s="27"/>
      <c r="AY18" s="27"/>
      <c r="AZ18" s="27"/>
      <c r="BA18" s="27"/>
      <c r="BB18" s="27"/>
      <c r="BC18" s="27"/>
      <c r="BD18" s="27"/>
    </row>
    <row r="19" spans="1:56" ht="4.9000000000000004" customHeight="1">
      <c r="H19" s="148"/>
      <c r="I19" s="148"/>
      <c r="AS19" s="26"/>
      <c r="AT19" s="27"/>
      <c r="AW19" s="27"/>
      <c r="AX19" s="27"/>
      <c r="AY19" s="27"/>
      <c r="AZ19" s="27"/>
      <c r="BA19" s="27"/>
      <c r="BB19" s="27"/>
      <c r="BC19" s="27"/>
      <c r="BD19" s="27"/>
    </row>
    <row r="20" spans="1:56" ht="14.65" customHeight="1">
      <c r="B20" s="31" t="s">
        <v>100</v>
      </c>
      <c r="G20" s="14"/>
      <c r="H20" s="31" t="s">
        <v>283</v>
      </c>
      <c r="N20" s="14"/>
      <c r="O20" s="31" t="s">
        <v>284</v>
      </c>
      <c r="W20" s="140"/>
      <c r="X20" s="140"/>
      <c r="Y20" s="140"/>
      <c r="Z20" s="14"/>
      <c r="AA20" s="31" t="str">
        <f>Tables!C23</f>
        <v xml:space="preserve"> O&amp;M Agreement</v>
      </c>
      <c r="AH20" s="14"/>
      <c r="AI20" s="31" t="s">
        <v>285</v>
      </c>
      <c r="AS20" s="26"/>
      <c r="AT20" s="27"/>
      <c r="AU20" s="32" t="s">
        <v>256</v>
      </c>
      <c r="AV20" t="s">
        <v>295</v>
      </c>
      <c r="AW20" s="27"/>
      <c r="AX20" s="27"/>
      <c r="AY20" s="27"/>
      <c r="AZ20" s="27"/>
      <c r="BA20" s="27"/>
      <c r="BB20" s="27"/>
      <c r="BC20" s="27"/>
      <c r="BD20" s="27"/>
    </row>
    <row r="21" spans="1:56" ht="4.9000000000000004" customHeight="1">
      <c r="AS21" s="26"/>
      <c r="AT21" s="27"/>
      <c r="AU21" s="32"/>
      <c r="AV21"/>
      <c r="AW21" s="27"/>
      <c r="AX21" s="27"/>
      <c r="AY21" s="27"/>
      <c r="AZ21" s="27"/>
      <c r="BA21" s="27"/>
      <c r="BB21" s="27"/>
      <c r="BC21" s="27"/>
      <c r="BD21" s="27"/>
    </row>
    <row r="22" spans="1:56" ht="15" customHeight="1">
      <c r="A22" s="203" t="s">
        <v>179</v>
      </c>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S22" s="26"/>
      <c r="AT22" s="27"/>
      <c r="AU22" s="32" t="s">
        <v>256</v>
      </c>
      <c r="AV22" t="s">
        <v>102</v>
      </c>
      <c r="AW22" s="27"/>
      <c r="AX22" s="27"/>
      <c r="AY22" s="27"/>
      <c r="AZ22" s="27"/>
      <c r="BA22" s="27"/>
      <c r="BB22" s="27"/>
      <c r="BC22" s="27"/>
      <c r="BD22" s="27"/>
    </row>
    <row r="23" spans="1:56" ht="15" customHeight="1">
      <c r="B23" s="1" t="s">
        <v>296</v>
      </c>
      <c r="C23" s="1"/>
      <c r="D23" s="1"/>
      <c r="E23" s="1"/>
      <c r="F23" s="1"/>
      <c r="G23" s="1"/>
      <c r="I23" s="1"/>
      <c r="J23" s="1"/>
      <c r="K23" s="1"/>
      <c r="L23" s="1"/>
      <c r="M23" s="1"/>
      <c r="N23" s="1"/>
      <c r="O23" s="1"/>
      <c r="P23" s="1"/>
      <c r="Q23" s="1"/>
      <c r="R23" s="1"/>
      <c r="S23" s="1"/>
      <c r="T23" s="67"/>
      <c r="U23" s="33"/>
      <c r="V23" s="1" t="s">
        <v>297</v>
      </c>
      <c r="W23" s="1"/>
      <c r="X23" s="1"/>
      <c r="Y23" s="1"/>
      <c r="Z23" s="1"/>
      <c r="AA23" s="1"/>
      <c r="AB23" s="1"/>
      <c r="AC23" s="1"/>
      <c r="AE23" s="1"/>
      <c r="AF23" s="1"/>
      <c r="AG23" s="1"/>
      <c r="AH23" s="1"/>
      <c r="AJ23" s="61"/>
      <c r="AK23" s="61"/>
      <c r="AS23" s="26"/>
      <c r="AT23" s="27"/>
      <c r="AU23" s="32" t="s">
        <v>256</v>
      </c>
      <c r="AV23" s="27" t="s">
        <v>298</v>
      </c>
      <c r="AW23" s="27"/>
      <c r="AX23" s="27"/>
      <c r="AY23" s="27"/>
      <c r="AZ23" s="27"/>
      <c r="BA23" s="27"/>
      <c r="BB23" s="27"/>
      <c r="BC23" s="27"/>
      <c r="BD23" s="27"/>
    </row>
    <row r="24" spans="1:56" ht="14.65" customHeight="1">
      <c r="F24" s="148" t="s">
        <v>183</v>
      </c>
      <c r="G24" s="207">
        <f>'Form 2B - Design'!H62</f>
        <v>0</v>
      </c>
      <c r="H24" s="207"/>
      <c r="I24" s="207"/>
      <c r="J24" s="207"/>
      <c r="K24" s="31" t="s">
        <v>184</v>
      </c>
      <c r="T24" s="37"/>
      <c r="Z24" s="148" t="s">
        <v>183</v>
      </c>
      <c r="AA24" s="157"/>
      <c r="AB24" s="157"/>
      <c r="AC24" s="157"/>
      <c r="AD24" s="157"/>
      <c r="AE24" s="31" t="s">
        <v>184</v>
      </c>
      <c r="AS24" s="26"/>
      <c r="AT24" s="27"/>
      <c r="AU24" s="32" t="s">
        <v>256</v>
      </c>
      <c r="AV24" s="27" t="str">
        <f>Tables!C23</f>
        <v xml:space="preserve"> O&amp;M Agreement</v>
      </c>
      <c r="AW24" s="27"/>
      <c r="AX24" s="27"/>
      <c r="AY24" s="27"/>
      <c r="AZ24" s="27"/>
      <c r="BA24" s="27"/>
      <c r="BB24" s="27"/>
      <c r="BC24" s="27"/>
      <c r="BD24" s="27"/>
    </row>
    <row r="25" spans="1:56" ht="14.65" customHeight="1">
      <c r="F25" s="148" t="s">
        <v>186</v>
      </c>
      <c r="G25" s="206">
        <f>'Form 2B - Design'!H63</f>
        <v>0</v>
      </c>
      <c r="H25" s="206"/>
      <c r="I25" s="206"/>
      <c r="J25" s="206"/>
      <c r="K25" s="31" t="s">
        <v>184</v>
      </c>
      <c r="T25" s="37"/>
      <c r="Z25" s="148" t="s">
        <v>186</v>
      </c>
      <c r="AA25" s="156"/>
      <c r="AB25" s="156"/>
      <c r="AC25" s="156"/>
      <c r="AD25" s="156"/>
      <c r="AE25" s="31" t="s">
        <v>184</v>
      </c>
      <c r="AS25" s="26">
        <v>3</v>
      </c>
      <c r="AT25" t="s">
        <v>299</v>
      </c>
      <c r="AU25" s="32"/>
      <c r="AV25"/>
      <c r="AW25" s="27"/>
      <c r="AX25" s="27"/>
      <c r="AY25" s="27"/>
      <c r="AZ25" s="27"/>
      <c r="BA25" s="27"/>
      <c r="BB25" s="27"/>
      <c r="BC25" s="27"/>
      <c r="BD25" s="27"/>
    </row>
    <row r="26" spans="1:56" ht="14.65" customHeight="1">
      <c r="F26" s="148" t="s">
        <v>188</v>
      </c>
      <c r="G26" s="206">
        <f>'Form 2B - Design'!H64</f>
        <v>0</v>
      </c>
      <c r="H26" s="206"/>
      <c r="I26" s="206"/>
      <c r="J26" s="206"/>
      <c r="K26" s="31" t="s">
        <v>184</v>
      </c>
      <c r="T26" s="37"/>
      <c r="Z26" s="148" t="s">
        <v>188</v>
      </c>
      <c r="AA26" s="156"/>
      <c r="AB26" s="156"/>
      <c r="AC26" s="156"/>
      <c r="AD26" s="156"/>
      <c r="AE26" s="31" t="s">
        <v>184</v>
      </c>
      <c r="AS26" s="26"/>
      <c r="AT26" s="28" t="s">
        <v>287</v>
      </c>
      <c r="AU26" t="s">
        <v>300</v>
      </c>
      <c r="AV26"/>
      <c r="AW26"/>
      <c r="AX26"/>
      <c r="AY26"/>
      <c r="AZ26"/>
      <c r="BA26"/>
      <c r="BB26"/>
      <c r="BC26"/>
      <c r="BD26"/>
    </row>
    <row r="27" spans="1:56" ht="14.65" customHeight="1">
      <c r="F27" s="148" t="s">
        <v>201</v>
      </c>
      <c r="G27" s="192">
        <f>'Form 2B - Design'!U62</f>
        <v>0</v>
      </c>
      <c r="H27" s="192"/>
      <c r="I27" s="192"/>
      <c r="J27" s="192"/>
      <c r="K27" s="31" t="s">
        <v>184</v>
      </c>
      <c r="N27" s="148"/>
      <c r="T27" s="37"/>
      <c r="Z27" s="148" t="s">
        <v>201</v>
      </c>
      <c r="AA27" s="156"/>
      <c r="AB27" s="156"/>
      <c r="AC27" s="156"/>
      <c r="AD27" s="156"/>
      <c r="AE27" s="31" t="s">
        <v>184</v>
      </c>
      <c r="AH27" s="148"/>
      <c r="AS27" s="26"/>
      <c r="AT27" s="27"/>
      <c r="AU27" t="s">
        <v>301</v>
      </c>
      <c r="AV27"/>
      <c r="AW27"/>
      <c r="AX27"/>
      <c r="AY27"/>
      <c r="AZ27"/>
      <c r="BA27"/>
      <c r="BB27"/>
      <c r="BC27"/>
      <c r="BD27"/>
    </row>
    <row r="28" spans="1:56" ht="14.65" customHeight="1">
      <c r="F28" s="148" t="s">
        <v>302</v>
      </c>
      <c r="G28" s="205">
        <f>'Form 2B - Design'!U63</f>
        <v>0</v>
      </c>
      <c r="H28" s="205"/>
      <c r="I28" s="205"/>
      <c r="J28" s="205"/>
      <c r="K28" s="152" t="str">
        <f>'Form 2B - Design'!Y63</f>
        <v>Units?</v>
      </c>
      <c r="L28" s="152"/>
      <c r="N28" s="148"/>
      <c r="T28" s="37"/>
      <c r="Z28" s="148" t="s">
        <v>302</v>
      </c>
      <c r="AA28" s="213"/>
      <c r="AB28" s="213"/>
      <c r="AC28" s="213"/>
      <c r="AD28" s="213"/>
      <c r="AE28" s="152" t="str">
        <f>K28</f>
        <v>Units?</v>
      </c>
      <c r="AF28" s="152"/>
      <c r="AH28" s="148"/>
      <c r="AS28" s="26"/>
      <c r="AT28" s="28" t="s">
        <v>289</v>
      </c>
      <c r="AU28" t="s">
        <v>303</v>
      </c>
      <c r="AV28"/>
      <c r="AW28" s="27"/>
      <c r="AX28" s="27"/>
      <c r="AY28" s="27"/>
      <c r="AZ28" s="27"/>
      <c r="BA28" s="27"/>
      <c r="BB28" s="27"/>
      <c r="BC28" s="27"/>
      <c r="BD28" s="27"/>
    </row>
    <row r="29" spans="1:56" ht="14.65" customHeight="1">
      <c r="F29" s="148" t="s">
        <v>189</v>
      </c>
      <c r="G29" s="205">
        <f>'Form 2B - Design'!U64</f>
        <v>0</v>
      </c>
      <c r="H29" s="205"/>
      <c r="I29" s="205"/>
      <c r="J29" s="205"/>
      <c r="K29" s="152" t="str">
        <f>'Form 2B - Design'!Y64</f>
        <v>Units?</v>
      </c>
      <c r="L29" s="152"/>
      <c r="N29" s="148"/>
      <c r="T29" s="37"/>
      <c r="Z29" s="148" t="s">
        <v>189</v>
      </c>
      <c r="AA29" s="213"/>
      <c r="AB29" s="213"/>
      <c r="AC29" s="213"/>
      <c r="AD29" s="213"/>
      <c r="AE29" s="152" t="str">
        <f>K29</f>
        <v>Units?</v>
      </c>
      <c r="AF29" s="152"/>
      <c r="AH29" s="148"/>
      <c r="AS29" s="26"/>
      <c r="AT29" s="28" t="s">
        <v>304</v>
      </c>
      <c r="AU29" t="s">
        <v>305</v>
      </c>
      <c r="AV29"/>
      <c r="AW29" s="27"/>
      <c r="AX29" s="27"/>
      <c r="AY29" s="27"/>
      <c r="AZ29" s="27"/>
      <c r="BA29" s="27"/>
      <c r="BB29" s="27"/>
      <c r="BC29" s="27"/>
      <c r="BD29" s="27"/>
    </row>
    <row r="30" spans="1:56" ht="4.9000000000000004" customHeight="1">
      <c r="E30" s="148"/>
      <c r="N30" s="148"/>
      <c r="T30" s="37"/>
      <c r="Y30" s="148"/>
      <c r="AH30" s="148"/>
      <c r="AS30" s="26"/>
      <c r="AT30" s="27"/>
      <c r="AU30" s="32"/>
      <c r="AV30"/>
      <c r="AW30" s="27"/>
      <c r="AX30" s="27"/>
      <c r="AY30" s="27"/>
      <c r="AZ30" s="27"/>
      <c r="BA30" s="27"/>
      <c r="BB30" s="27"/>
      <c r="BC30" s="27"/>
      <c r="BD30" s="27"/>
    </row>
    <row r="31" spans="1:56" ht="14.65" customHeight="1">
      <c r="F31" s="148" t="s">
        <v>191</v>
      </c>
      <c r="G31" s="36">
        <f>'Form 2B - Design'!I66</f>
        <v>0</v>
      </c>
      <c r="H31" s="69" t="s">
        <v>306</v>
      </c>
      <c r="J31" s="36">
        <f>'Form 2B - Design'!L66</f>
        <v>0</v>
      </c>
      <c r="K31" s="31" t="s">
        <v>84</v>
      </c>
      <c r="T31" s="37"/>
      <c r="Z31" s="148" t="s">
        <v>191</v>
      </c>
      <c r="AA31" s="14"/>
      <c r="AB31" s="69" t="s">
        <v>306</v>
      </c>
      <c r="AD31" s="14"/>
      <c r="AE31" s="31" t="s">
        <v>84</v>
      </c>
      <c r="AM31" s="121">
        <f>IF(ISBLANK(AA31),0,1)</f>
        <v>0</v>
      </c>
      <c r="AN31" s="121">
        <f>IF(AND(ISBLANK(AA31),ISBLANK(AD31)),1,2)</f>
        <v>1</v>
      </c>
      <c r="AS31" s="26"/>
      <c r="AU31" t="s">
        <v>307</v>
      </c>
      <c r="AV31" s="71"/>
      <c r="AW31" s="71"/>
      <c r="AX31" s="71"/>
      <c r="AY31" s="71"/>
      <c r="AZ31" s="71"/>
      <c r="BA31" s="71"/>
      <c r="BB31" s="71"/>
      <c r="BC31" s="71"/>
      <c r="BD31" s="71"/>
    </row>
    <row r="32" spans="1:56" ht="4.9000000000000004" customHeight="1">
      <c r="T32" s="37"/>
      <c r="AS32" s="26"/>
      <c r="AT32" s="27"/>
      <c r="AU32" s="71"/>
      <c r="AV32" s="71"/>
      <c r="AW32" s="71"/>
      <c r="AX32" s="71"/>
      <c r="AY32" s="71"/>
      <c r="AZ32" s="71"/>
      <c r="BA32" s="71"/>
      <c r="BB32" s="71"/>
      <c r="BC32" s="71"/>
      <c r="BD32" s="71"/>
    </row>
    <row r="33" spans="1:59" ht="14.65" customHeight="1">
      <c r="F33" s="148" t="s">
        <v>192</v>
      </c>
      <c r="G33" s="199">
        <f>'Form 2B - Design'!U66</f>
        <v>0</v>
      </c>
      <c r="H33" s="199"/>
      <c r="I33" s="199"/>
      <c r="J33" s="199"/>
      <c r="K33" s="152" t="str">
        <f>'Form 2B - Design'!Y66</f>
        <v>Units?</v>
      </c>
      <c r="L33" s="152"/>
      <c r="T33" s="37"/>
      <c r="Z33" s="148" t="s">
        <v>192</v>
      </c>
      <c r="AA33" s="198"/>
      <c r="AB33" s="198"/>
      <c r="AC33" s="198"/>
      <c r="AD33" s="198"/>
      <c r="AE33" s="152" t="str">
        <f>K33</f>
        <v>Units?</v>
      </c>
      <c r="AF33" s="152"/>
      <c r="AS33" s="26"/>
      <c r="AT33" s="28" t="s">
        <v>308</v>
      </c>
      <c r="AU33" s="71" t="s">
        <v>309</v>
      </c>
      <c r="AV33" s="71"/>
      <c r="AW33" s="71"/>
      <c r="AX33" s="71"/>
      <c r="AY33" s="71"/>
      <c r="AZ33" s="71"/>
      <c r="BA33" s="71"/>
      <c r="BB33" s="71"/>
      <c r="BC33" s="71"/>
      <c r="BD33" s="71"/>
    </row>
    <row r="34" spans="1:59" ht="4.9000000000000004" customHeight="1">
      <c r="T34" s="37"/>
      <c r="AS34" s="26"/>
      <c r="AT34" s="27"/>
      <c r="AU34" s="75"/>
      <c r="AV34" s="75"/>
      <c r="AW34" s="75"/>
      <c r="AX34" s="75"/>
      <c r="AY34" s="75"/>
      <c r="AZ34" s="75"/>
      <c r="BA34" s="75"/>
      <c r="BB34" s="75"/>
      <c r="BC34" s="75"/>
      <c r="BD34" s="75"/>
    </row>
    <row r="35" spans="1:59" ht="14.65" customHeight="1">
      <c r="D35" s="148" t="s">
        <v>190</v>
      </c>
      <c r="E35" s="36">
        <f>'Form 2B - Design'!AF64</f>
        <v>0</v>
      </c>
      <c r="F35" s="69" t="s">
        <v>306</v>
      </c>
      <c r="H35" s="36">
        <f>'Form 2B - Design'!AI64</f>
        <v>0</v>
      </c>
      <c r="I35" s="31" t="s">
        <v>84</v>
      </c>
      <c r="N35" s="148" t="s">
        <v>310</v>
      </c>
      <c r="O35" s="36">
        <f>'Form 2B - Design'!AF66</f>
        <v>0</v>
      </c>
      <c r="P35" s="69" t="s">
        <v>306</v>
      </c>
      <c r="R35" s="36">
        <f>'Form 2B - Design'!AI66</f>
        <v>0</v>
      </c>
      <c r="S35" s="31" t="s">
        <v>84</v>
      </c>
      <c r="T35" s="37"/>
      <c r="X35" s="148" t="s">
        <v>190</v>
      </c>
      <c r="Y35" s="14"/>
      <c r="Z35" s="69" t="s">
        <v>306</v>
      </c>
      <c r="AB35" s="14"/>
      <c r="AC35" s="31" t="s">
        <v>84</v>
      </c>
      <c r="AF35" s="148" t="s">
        <v>310</v>
      </c>
      <c r="AG35" s="14"/>
      <c r="AH35" s="69" t="s">
        <v>306</v>
      </c>
      <c r="AJ35" s="14"/>
      <c r="AK35" s="31" t="s">
        <v>84</v>
      </c>
      <c r="AM35" s="121">
        <f>IF(AND(ISBLANK(Y35),ISBLANK(AB35)),1,2)</f>
        <v>1</v>
      </c>
      <c r="AN35" s="121">
        <f>IF(AND(ISBLANK(AG35),ISBLANK(AJ35)),1,2)</f>
        <v>1</v>
      </c>
      <c r="AS35" s="26"/>
      <c r="AU35" s="71" t="s">
        <v>311</v>
      </c>
      <c r="AV35" s="75"/>
      <c r="AW35" s="75"/>
      <c r="AX35" s="75"/>
      <c r="AY35" s="75"/>
      <c r="AZ35" s="75"/>
      <c r="BA35" s="75"/>
      <c r="BB35" s="75"/>
      <c r="BC35" s="75"/>
      <c r="BD35" s="75"/>
    </row>
    <row r="36" spans="1:59" ht="4.9000000000000004" customHeight="1">
      <c r="AS36" s="26"/>
      <c r="AT36" s="27"/>
      <c r="AU36" s="32"/>
      <c r="AV36"/>
      <c r="AW36" s="27"/>
      <c r="AX36" s="27"/>
      <c r="AY36" s="27"/>
      <c r="AZ36" s="27"/>
      <c r="BA36" s="27"/>
      <c r="BB36" s="27"/>
      <c r="BC36" s="27"/>
      <c r="BD36" s="27"/>
    </row>
    <row r="37" spans="1:59" ht="15" customHeight="1">
      <c r="A37" s="203" t="s">
        <v>194</v>
      </c>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128"/>
      <c r="AN37" s="129"/>
      <c r="AT37" s="28" t="s">
        <v>312</v>
      </c>
      <c r="AU37" t="s">
        <v>313</v>
      </c>
      <c r="AV37"/>
      <c r="AW37" s="27"/>
      <c r="AX37" s="27"/>
      <c r="AY37" s="27"/>
      <c r="AZ37" s="27"/>
      <c r="BA37" s="27"/>
      <c r="BB37" s="27"/>
      <c r="BC37" s="27"/>
      <c r="BD37" s="27"/>
    </row>
    <row r="38" spans="1:59" ht="14.65" customHeight="1">
      <c r="B38" s="1" t="s">
        <v>296</v>
      </c>
      <c r="C38" s="1"/>
      <c r="D38" s="1"/>
      <c r="E38" s="1"/>
      <c r="F38" s="1"/>
      <c r="G38" s="1"/>
      <c r="I38" s="1"/>
      <c r="J38" s="1"/>
      <c r="K38" s="1"/>
      <c r="L38" s="1"/>
      <c r="M38" s="1"/>
      <c r="N38" s="1"/>
      <c r="O38" s="1"/>
      <c r="P38" s="1"/>
      <c r="Q38" s="1"/>
      <c r="R38" s="1"/>
      <c r="S38" s="1"/>
      <c r="T38" s="1"/>
      <c r="U38" s="33"/>
      <c r="V38" s="1" t="s">
        <v>297</v>
      </c>
      <c r="X38" s="1"/>
      <c r="Y38" s="1"/>
      <c r="Z38" s="1"/>
      <c r="AA38" s="1"/>
      <c r="AB38" s="1"/>
      <c r="AC38" s="1"/>
      <c r="AD38" s="1"/>
      <c r="AE38" s="1"/>
      <c r="AF38" s="1"/>
      <c r="AG38" s="1"/>
      <c r="AH38" s="1"/>
      <c r="AI38" s="1"/>
      <c r="AJ38" s="61"/>
      <c r="AK38" s="61"/>
      <c r="AS38" s="26">
        <v>4</v>
      </c>
      <c r="AT38" t="s">
        <v>314</v>
      </c>
      <c r="AV38"/>
      <c r="AW38" s="27"/>
      <c r="AX38" s="27"/>
      <c r="AY38" s="27"/>
      <c r="AZ38" s="27"/>
      <c r="BA38" s="27"/>
      <c r="BB38" s="27"/>
      <c r="BC38" s="27"/>
      <c r="BD38" s="27"/>
    </row>
    <row r="39" spans="1:59" ht="14.65" customHeight="1">
      <c r="C39" s="148"/>
      <c r="D39" s="148" t="s">
        <v>195</v>
      </c>
      <c r="E39" s="210">
        <f>'Form 2B - Design'!F70</f>
        <v>0</v>
      </c>
      <c r="F39" s="210"/>
      <c r="G39" s="210"/>
      <c r="H39" s="210"/>
      <c r="M39" s="148" t="s">
        <v>196</v>
      </c>
      <c r="N39" s="160">
        <f>'Form 2B - Design'!P70</f>
        <v>0</v>
      </c>
      <c r="O39" s="160"/>
      <c r="P39" s="160"/>
      <c r="Q39" s="160"/>
      <c r="U39" s="33"/>
      <c r="X39" s="148" t="s">
        <v>315</v>
      </c>
      <c r="Y39" s="172"/>
      <c r="Z39" s="172"/>
      <c r="AA39" s="172"/>
      <c r="AB39" s="172"/>
      <c r="AC39" s="1"/>
      <c r="AG39" s="148" t="s">
        <v>316</v>
      </c>
      <c r="AH39" s="172"/>
      <c r="AI39" s="172"/>
      <c r="AJ39" s="172"/>
      <c r="AK39" s="172"/>
      <c r="AS39" s="26"/>
      <c r="AT39" s="28" t="s">
        <v>287</v>
      </c>
      <c r="AU39" t="s">
        <v>317</v>
      </c>
      <c r="AV39" s="27"/>
      <c r="AW39"/>
      <c r="AX39"/>
      <c r="AY39"/>
      <c r="AZ39"/>
      <c r="BA39"/>
      <c r="BB39"/>
      <c r="BC39"/>
      <c r="BD39"/>
      <c r="BE39" s="34"/>
      <c r="BF39" s="34"/>
      <c r="BG39" s="34"/>
    </row>
    <row r="40" spans="1:59" ht="14.65" customHeight="1">
      <c r="C40" s="148"/>
      <c r="D40" s="148" t="s">
        <v>198</v>
      </c>
      <c r="E40" s="196">
        <f>'Form 2B - Design'!F71</f>
        <v>0</v>
      </c>
      <c r="F40" s="196"/>
      <c r="G40" s="196"/>
      <c r="H40" s="196"/>
      <c r="I40" s="6" t="s">
        <v>184</v>
      </c>
      <c r="U40" s="33"/>
      <c r="X40" s="148" t="s">
        <v>318</v>
      </c>
      <c r="Y40" s="156"/>
      <c r="Z40" s="156"/>
      <c r="AA40" s="156"/>
      <c r="AB40" s="31" t="s">
        <v>184</v>
      </c>
      <c r="AM40" s="121">
        <f>IF(ISBLANK(Y40),1,2)</f>
        <v>1</v>
      </c>
      <c r="AS40" s="26"/>
      <c r="AT40" s="28" t="s">
        <v>289</v>
      </c>
      <c r="AU40" t="s">
        <v>319</v>
      </c>
      <c r="AV40" s="27"/>
      <c r="AW40"/>
      <c r="AX40"/>
      <c r="AY40"/>
      <c r="AZ40"/>
      <c r="BA40"/>
      <c r="BB40"/>
      <c r="BC40"/>
      <c r="BD40"/>
      <c r="BE40" s="34"/>
      <c r="BF40" s="34"/>
      <c r="BG40" s="34"/>
    </row>
    <row r="41" spans="1:59" ht="14.65" customHeight="1">
      <c r="C41" s="148"/>
      <c r="D41" s="148" t="s">
        <v>199</v>
      </c>
      <c r="E41" s="196">
        <f>'Form 2B - Design'!F72</f>
        <v>0</v>
      </c>
      <c r="F41" s="196"/>
      <c r="G41" s="196"/>
      <c r="H41" s="196"/>
      <c r="I41" s="6" t="s">
        <v>184</v>
      </c>
      <c r="M41" s="148" t="s">
        <v>218</v>
      </c>
      <c r="N41" s="208">
        <f>'Form 2B - Design'!P72</f>
        <v>0</v>
      </c>
      <c r="O41" s="208"/>
      <c r="P41" s="208"/>
      <c r="Q41" s="208"/>
      <c r="R41" s="31" t="s">
        <v>184</v>
      </c>
      <c r="U41" s="33"/>
      <c r="X41" s="148" t="s">
        <v>320</v>
      </c>
      <c r="Y41" s="156"/>
      <c r="Z41" s="156"/>
      <c r="AA41" s="156"/>
      <c r="AB41" s="31" t="s">
        <v>184</v>
      </c>
      <c r="AG41" s="148" t="s">
        <v>200</v>
      </c>
      <c r="AH41" s="157"/>
      <c r="AI41" s="157"/>
      <c r="AJ41" s="157"/>
      <c r="AK41" s="31" t="s">
        <v>184</v>
      </c>
      <c r="AM41" s="121">
        <f>IF(AND(ISBLANK(Y41),ISBLANK(AH41)),1,2)</f>
        <v>1</v>
      </c>
      <c r="AS41" s="26"/>
      <c r="AT41" s="28" t="s">
        <v>304</v>
      </c>
      <c r="AU41" t="s">
        <v>321</v>
      </c>
      <c r="AV41" s="27"/>
      <c r="AW41"/>
      <c r="AX41"/>
      <c r="AY41"/>
      <c r="AZ41"/>
      <c r="BA41"/>
      <c r="BB41"/>
      <c r="BC41"/>
      <c r="BD41"/>
    </row>
    <row r="42" spans="1:59" ht="14.65" customHeight="1">
      <c r="C42" s="148"/>
      <c r="D42" s="148" t="s">
        <v>322</v>
      </c>
      <c r="E42" s="196">
        <f>'Form 2B - Design'!F73</f>
        <v>0</v>
      </c>
      <c r="F42" s="196"/>
      <c r="G42" s="196"/>
      <c r="H42" s="196"/>
      <c r="I42" s="6" t="s">
        <v>184</v>
      </c>
      <c r="M42" s="148" t="s">
        <v>323</v>
      </c>
      <c r="N42" s="196">
        <f>'Form 2B - Design'!P73</f>
        <v>0</v>
      </c>
      <c r="O42" s="196"/>
      <c r="P42" s="196"/>
      <c r="Q42" s="196"/>
      <c r="R42" s="31" t="s">
        <v>184</v>
      </c>
      <c r="U42" s="33"/>
      <c r="X42" s="148" t="s">
        <v>324</v>
      </c>
      <c r="Y42" s="156"/>
      <c r="Z42" s="156"/>
      <c r="AA42" s="156"/>
      <c r="AB42" s="31" t="s">
        <v>184</v>
      </c>
      <c r="AG42" s="148" t="s">
        <v>202</v>
      </c>
      <c r="AH42" s="156"/>
      <c r="AI42" s="156"/>
      <c r="AJ42" s="156"/>
      <c r="AK42" s="31" t="s">
        <v>184</v>
      </c>
      <c r="AT42" s="28" t="s">
        <v>308</v>
      </c>
      <c r="AU42" t="s">
        <v>325</v>
      </c>
      <c r="AV42"/>
      <c r="AW42"/>
      <c r="AX42"/>
      <c r="AY42"/>
      <c r="AZ42"/>
      <c r="BA42"/>
      <c r="BB42"/>
      <c r="BC42"/>
      <c r="BD42"/>
    </row>
    <row r="43" spans="1:59" ht="4.9000000000000004" customHeight="1">
      <c r="C43" s="148"/>
      <c r="D43" s="148"/>
      <c r="E43" s="148"/>
      <c r="F43" s="148"/>
      <c r="G43" s="148"/>
      <c r="H43" s="9"/>
      <c r="I43" s="6"/>
      <c r="M43" s="148"/>
      <c r="N43" s="10"/>
      <c r="O43" s="10"/>
      <c r="P43" s="10"/>
      <c r="U43" s="33"/>
      <c r="Z43" s="148"/>
      <c r="AA43" s="141"/>
      <c r="AB43" s="141"/>
      <c r="AC43" s="141"/>
      <c r="AH43" s="148"/>
      <c r="AI43" s="35"/>
      <c r="AJ43" s="35"/>
      <c r="AK43" s="35"/>
      <c r="AW43"/>
      <c r="AX43"/>
      <c r="AY43"/>
      <c r="AZ43"/>
      <c r="BA43"/>
      <c r="BB43"/>
      <c r="BC43"/>
      <c r="BD43"/>
    </row>
    <row r="44" spans="1:59" ht="14.65" customHeight="1">
      <c r="C44" s="148"/>
      <c r="D44" s="148" t="s">
        <v>203</v>
      </c>
      <c r="E44" s="36">
        <f>'Form 2B - Design'!AF73</f>
        <v>0</v>
      </c>
      <c r="F44" s="31" t="s">
        <v>83</v>
      </c>
      <c r="H44" s="36">
        <f>'Form 2B - Design'!AI73</f>
        <v>0</v>
      </c>
      <c r="I44" s="31" t="s">
        <v>84</v>
      </c>
      <c r="U44" s="33"/>
      <c r="X44" s="148" t="s">
        <v>326</v>
      </c>
      <c r="Y44" s="14"/>
      <c r="Z44" s="31" t="s">
        <v>83</v>
      </c>
      <c r="AB44" s="14"/>
      <c r="AC44" s="31" t="s">
        <v>84</v>
      </c>
      <c r="AM44" s="121">
        <f>IF(AND(ISBLANK(Y44),ISBLANK(AB44)),1,2)</f>
        <v>1</v>
      </c>
      <c r="AT44" s="28" t="s">
        <v>312</v>
      </c>
      <c r="AU44" t="s">
        <v>327</v>
      </c>
      <c r="AW44"/>
      <c r="AX44"/>
      <c r="AY44"/>
      <c r="AZ44"/>
      <c r="BA44"/>
      <c r="BB44"/>
      <c r="BC44"/>
      <c r="BD44"/>
    </row>
    <row r="45" spans="1:59" ht="4.9000000000000004" customHeight="1">
      <c r="B45" s="148"/>
      <c r="C45" s="148"/>
      <c r="D45" s="148"/>
      <c r="E45" s="148"/>
      <c r="F45" s="148"/>
      <c r="G45" s="148"/>
      <c r="U45" s="33"/>
      <c r="Z45" s="148"/>
      <c r="AW45" s="60"/>
      <c r="AX45" s="60"/>
      <c r="AY45" s="60"/>
      <c r="AZ45" s="60"/>
      <c r="BA45" s="60"/>
      <c r="BB45" s="60"/>
      <c r="BC45" s="60"/>
      <c r="BD45" s="60"/>
    </row>
    <row r="46" spans="1:59" ht="14.65" customHeight="1">
      <c r="E46" s="144" t="s">
        <v>1</v>
      </c>
      <c r="H46" s="140"/>
      <c r="J46" s="140" t="s">
        <v>204</v>
      </c>
      <c r="K46" s="140"/>
      <c r="L46" s="140"/>
      <c r="N46" s="140" t="s">
        <v>205</v>
      </c>
      <c r="O46" s="140"/>
      <c r="R46" s="140" t="s">
        <v>206</v>
      </c>
      <c r="S46" s="140"/>
      <c r="U46" s="33"/>
      <c r="W46" s="144" t="s">
        <v>1</v>
      </c>
      <c r="X46" s="140"/>
      <c r="Y46" s="140"/>
      <c r="Z46" s="140"/>
      <c r="AB46" s="140" t="s">
        <v>204</v>
      </c>
      <c r="AC46" s="140"/>
      <c r="AD46" s="140"/>
      <c r="AF46" s="140" t="s">
        <v>205</v>
      </c>
      <c r="AG46" s="140"/>
      <c r="AJ46" s="140" t="s">
        <v>206</v>
      </c>
      <c r="AK46" s="140"/>
      <c r="AT46" s="28" t="s">
        <v>328</v>
      </c>
      <c r="AU46" t="s">
        <v>329</v>
      </c>
      <c r="AW46"/>
      <c r="AX46"/>
      <c r="AY46"/>
      <c r="AZ46"/>
      <c r="BA46"/>
      <c r="BB46"/>
      <c r="BC46"/>
      <c r="BD46"/>
    </row>
    <row r="47" spans="1:59" ht="14.65" customHeight="1">
      <c r="C47" s="148"/>
      <c r="D47" s="148" t="s">
        <v>207</v>
      </c>
      <c r="E47" s="160">
        <f>'Form 2B - Design'!F76</f>
        <v>0</v>
      </c>
      <c r="F47" s="160"/>
      <c r="G47" s="160"/>
      <c r="I47" s="208">
        <f>'Form 2B - Design'!K76</f>
        <v>0</v>
      </c>
      <c r="J47" s="208"/>
      <c r="K47" s="208"/>
      <c r="L47" s="31" t="s">
        <v>208</v>
      </c>
      <c r="M47" s="208">
        <f>'Form 2B - Design'!P76</f>
        <v>0</v>
      </c>
      <c r="N47" s="208"/>
      <c r="O47" s="208"/>
      <c r="P47" s="31" t="s">
        <v>208</v>
      </c>
      <c r="Q47" s="208">
        <f>'Form 2B - Design'!U76</f>
        <v>0</v>
      </c>
      <c r="R47" s="208"/>
      <c r="S47" s="208"/>
      <c r="T47" s="31" t="s">
        <v>184</v>
      </c>
      <c r="U47" s="33"/>
      <c r="W47" s="172"/>
      <c r="X47" s="172"/>
      <c r="Y47" s="172"/>
      <c r="AA47" s="157"/>
      <c r="AB47" s="157"/>
      <c r="AC47" s="157"/>
      <c r="AD47" s="31" t="s">
        <v>208</v>
      </c>
      <c r="AE47" s="157"/>
      <c r="AF47" s="157"/>
      <c r="AG47" s="157"/>
      <c r="AH47" s="31" t="s">
        <v>208</v>
      </c>
      <c r="AI47" s="157"/>
      <c r="AJ47" s="157"/>
      <c r="AK47" s="157"/>
      <c r="AL47" s="31" t="s">
        <v>184</v>
      </c>
      <c r="AM47" s="121">
        <f>IF(ISBLANK(W47),1,2)</f>
        <v>1</v>
      </c>
      <c r="AS47" s="26">
        <v>5</v>
      </c>
      <c r="AT47" t="str">
        <f>"Form 3B – Retention Pond As-built Certification Form shall be approved by the "&amp;Tables!C22&amp;" prior to:"</f>
        <v>Form 3B – Retention Pond As-built Certification Form shall be approved by the City prior to:</v>
      </c>
      <c r="AW47" s="34"/>
      <c r="AX47" s="34"/>
      <c r="AY47" s="34"/>
      <c r="AZ47" s="34"/>
      <c r="BA47" s="34"/>
      <c r="BB47" s="34"/>
      <c r="BC47" s="34"/>
      <c r="BD47" s="34"/>
    </row>
    <row r="48" spans="1:59" ht="14.65" customHeight="1">
      <c r="C48" s="148"/>
      <c r="D48" s="148" t="s">
        <v>210</v>
      </c>
      <c r="E48" s="209">
        <f>'Form 2B - Design'!F78</f>
        <v>0</v>
      </c>
      <c r="F48" s="209"/>
      <c r="G48" s="209"/>
      <c r="I48" s="196">
        <f>'Form 2B - Design'!K78</f>
        <v>0</v>
      </c>
      <c r="J48" s="196"/>
      <c r="K48" s="196"/>
      <c r="L48" s="31" t="str">
        <f>'Form 2B - Design'!N78</f>
        <v>in</v>
      </c>
      <c r="M48" s="196">
        <f>'Form 2B - Design'!P78</f>
        <v>0</v>
      </c>
      <c r="N48" s="196"/>
      <c r="O48" s="196"/>
      <c r="P48" s="31" t="s">
        <v>208</v>
      </c>
      <c r="Q48" s="196">
        <f>'Form 2B - Design'!U78</f>
        <v>0</v>
      </c>
      <c r="R48" s="196"/>
      <c r="S48" s="196"/>
      <c r="T48" s="31" t="s">
        <v>184</v>
      </c>
      <c r="U48" s="33"/>
      <c r="W48" s="173"/>
      <c r="X48" s="173"/>
      <c r="Y48" s="173"/>
      <c r="AA48" s="156"/>
      <c r="AB48" s="156"/>
      <c r="AC48" s="156"/>
      <c r="AD48" s="31" t="str">
        <f>IF(W48="V-notch","deg","in")</f>
        <v>in</v>
      </c>
      <c r="AE48" s="156"/>
      <c r="AF48" s="156"/>
      <c r="AG48" s="156"/>
      <c r="AH48" s="31" t="s">
        <v>208</v>
      </c>
      <c r="AI48" s="156"/>
      <c r="AJ48" s="156"/>
      <c r="AK48" s="156"/>
      <c r="AL48" s="31" t="s">
        <v>184</v>
      </c>
      <c r="AM48" s="121">
        <f>IF(ISBLANK(W48),1,2)</f>
        <v>1</v>
      </c>
      <c r="AS48" s="26"/>
      <c r="AT48" s="28" t="s">
        <v>287</v>
      </c>
      <c r="AU48" t="s">
        <v>330</v>
      </c>
      <c r="AV48" s="27"/>
      <c r="AW48" s="34"/>
      <c r="AX48" s="34"/>
      <c r="AY48" s="34"/>
      <c r="AZ48" s="34"/>
      <c r="BA48" s="34"/>
      <c r="BB48" s="34"/>
      <c r="BC48" s="34"/>
      <c r="BD48" s="34"/>
    </row>
    <row r="49" spans="2:56" ht="4.9000000000000004" customHeight="1">
      <c r="C49" s="148"/>
      <c r="D49" s="148"/>
      <c r="E49" s="148"/>
      <c r="F49" s="148"/>
      <c r="G49" s="148"/>
      <c r="H49" s="6"/>
      <c r="J49" s="10"/>
      <c r="K49" s="10"/>
      <c r="L49" s="10"/>
      <c r="N49" s="10"/>
      <c r="O49" s="10"/>
      <c r="P49" s="10"/>
      <c r="R49" s="10"/>
      <c r="S49" s="10"/>
      <c r="T49" s="10"/>
      <c r="U49" s="33"/>
      <c r="AA49" s="35"/>
      <c r="AB49" s="35"/>
      <c r="AC49" s="35"/>
      <c r="AE49" s="35"/>
      <c r="AF49" s="35"/>
      <c r="AG49" s="35"/>
      <c r="AI49" s="35"/>
      <c r="AJ49" s="35"/>
      <c r="AK49" s="35"/>
      <c r="AS49" s="26"/>
      <c r="AV49"/>
      <c r="AW49" s="27"/>
      <c r="AX49" s="27"/>
      <c r="AY49" s="27"/>
      <c r="AZ49" s="27"/>
      <c r="BA49" s="27"/>
      <c r="BB49" s="27"/>
      <c r="BC49" s="27"/>
      <c r="BD49" s="27"/>
    </row>
    <row r="50" spans="2:56" ht="14.65" customHeight="1">
      <c r="D50" s="148" t="s">
        <v>211</v>
      </c>
      <c r="E50" s="36">
        <f>'Form 2B - Design'!AF78</f>
        <v>0</v>
      </c>
      <c r="F50" s="31" t="s">
        <v>83</v>
      </c>
      <c r="H50" s="36">
        <f>'Form 2B - Design'!AI78</f>
        <v>0</v>
      </c>
      <c r="I50" s="31" t="s">
        <v>84</v>
      </c>
      <c r="U50" s="33"/>
      <c r="X50" s="148" t="s">
        <v>331</v>
      </c>
      <c r="Y50" s="14"/>
      <c r="Z50" s="31" t="s">
        <v>83</v>
      </c>
      <c r="AB50" s="14"/>
      <c r="AC50" s="31" t="s">
        <v>84</v>
      </c>
      <c r="AM50" s="121">
        <f>IF(AND(ISBLANK(Y50),ISBLANK(AB50)),1,2)</f>
        <v>1</v>
      </c>
      <c r="AN50" s="119">
        <f>IF(ISBLANK(AB50),1,2)</f>
        <v>1</v>
      </c>
      <c r="AT50" s="28" t="s">
        <v>289</v>
      </c>
      <c r="AU50" t="s">
        <v>332</v>
      </c>
      <c r="AV50"/>
      <c r="AW50" s="27"/>
      <c r="AX50" s="27"/>
      <c r="AY50" s="27"/>
      <c r="AZ50" s="27"/>
      <c r="BA50" s="27"/>
      <c r="BB50" s="27"/>
      <c r="BC50" s="27"/>
      <c r="BD50" s="27"/>
    </row>
    <row r="51" spans="2:56" ht="4.9000000000000004" customHeight="1">
      <c r="D51" s="148"/>
      <c r="E51" s="148"/>
      <c r="F51" s="148"/>
      <c r="G51" s="148"/>
      <c r="U51" s="33"/>
      <c r="W51" s="148"/>
      <c r="X51" s="148"/>
      <c r="Y51" s="148"/>
      <c r="AV51" s="34"/>
      <c r="AW51" s="27"/>
      <c r="AX51" s="27"/>
      <c r="AY51" s="27"/>
      <c r="AZ51" s="27"/>
      <c r="BA51" s="27"/>
      <c r="BB51" s="27"/>
      <c r="BC51" s="27"/>
      <c r="BD51" s="27"/>
    </row>
    <row r="52" spans="2:56" ht="14.65" customHeight="1">
      <c r="D52" s="148" t="str">
        <f>'Form 2B - Design'!C80</f>
        <v xml:space="preserve">Select: </v>
      </c>
      <c r="E52" s="210">
        <f>'Form 2B - Design'!F80</f>
        <v>0</v>
      </c>
      <c r="F52" s="210"/>
      <c r="G52" s="210"/>
      <c r="I52" s="208">
        <f>'Form 2B - Design'!K80</f>
        <v>0</v>
      </c>
      <c r="J52" s="208"/>
      <c r="K52" s="208"/>
      <c r="L52" s="31" t="str">
        <f>'Form 2B - Design'!N80</f>
        <v>in</v>
      </c>
      <c r="M52" s="208">
        <f>'Form 2B - Design'!P80</f>
        <v>0</v>
      </c>
      <c r="N52" s="208"/>
      <c r="O52" s="208"/>
      <c r="P52" s="31" t="s">
        <v>208</v>
      </c>
      <c r="Q52" s="208">
        <f>'Form 2B - Design'!U80</f>
        <v>0</v>
      </c>
      <c r="R52" s="208"/>
      <c r="S52" s="208"/>
      <c r="T52" s="31" t="s">
        <v>184</v>
      </c>
      <c r="U52" s="33"/>
      <c r="W52" s="172"/>
      <c r="X52" s="172"/>
      <c r="Y52" s="172"/>
      <c r="AA52" s="157"/>
      <c r="AB52" s="157"/>
      <c r="AC52" s="157"/>
      <c r="AD52" s="31" t="str">
        <f>IF(W52="V-notch","deg","in")</f>
        <v>in</v>
      </c>
      <c r="AE52" s="157"/>
      <c r="AF52" s="157"/>
      <c r="AG52" s="157"/>
      <c r="AH52" s="31" t="s">
        <v>208</v>
      </c>
      <c r="AI52" s="157"/>
      <c r="AJ52" s="157"/>
      <c r="AK52" s="157"/>
      <c r="AL52" s="31" t="s">
        <v>184</v>
      </c>
      <c r="AM52" s="121">
        <f t="shared" ref="AM52:AM58" si="0">IF(ISBLANK(W52),1,2)</f>
        <v>1</v>
      </c>
      <c r="AV52" s="34"/>
      <c r="AW52" s="27"/>
      <c r="AX52" s="27"/>
      <c r="AY52" s="27"/>
      <c r="AZ52" s="27"/>
      <c r="BA52" s="27"/>
      <c r="BB52" s="27"/>
      <c r="BC52" s="27"/>
      <c r="BD52" s="27"/>
    </row>
    <row r="53" spans="2:56" ht="14.65" customHeight="1">
      <c r="D53" s="148" t="str">
        <f>'Form 2B - Design'!C82</f>
        <v xml:space="preserve">Select: </v>
      </c>
      <c r="E53" s="211">
        <f>'Form 2B - Design'!F82</f>
        <v>0</v>
      </c>
      <c r="F53" s="211"/>
      <c r="G53" s="211"/>
      <c r="I53" s="196">
        <f>'Form 2B - Design'!K82</f>
        <v>0</v>
      </c>
      <c r="J53" s="196"/>
      <c r="K53" s="196"/>
      <c r="L53" s="31" t="str">
        <f>'Form 2B - Design'!N82</f>
        <v>in</v>
      </c>
      <c r="M53" s="196">
        <f>'Form 2B - Design'!P82</f>
        <v>0</v>
      </c>
      <c r="N53" s="196"/>
      <c r="O53" s="196"/>
      <c r="P53" s="31" t="s">
        <v>208</v>
      </c>
      <c r="Q53" s="196">
        <f>'Form 2B - Design'!U82</f>
        <v>0</v>
      </c>
      <c r="R53" s="196"/>
      <c r="S53" s="196"/>
      <c r="T53" s="31" t="s">
        <v>184</v>
      </c>
      <c r="U53" s="33"/>
      <c r="W53" s="172"/>
      <c r="X53" s="172"/>
      <c r="Y53" s="172"/>
      <c r="AA53" s="156"/>
      <c r="AB53" s="156"/>
      <c r="AC53" s="156"/>
      <c r="AD53" s="31" t="str">
        <f t="shared" ref="AD53:AD58" si="1">IF(W53="V-notch","deg","in")</f>
        <v>in</v>
      </c>
      <c r="AE53" s="156"/>
      <c r="AF53" s="156"/>
      <c r="AG53" s="156"/>
      <c r="AH53" s="31" t="s">
        <v>208</v>
      </c>
      <c r="AI53" s="156"/>
      <c r="AJ53" s="156"/>
      <c r="AK53" s="156"/>
      <c r="AL53" s="31" t="s">
        <v>184</v>
      </c>
      <c r="AM53" s="121">
        <f t="shared" si="0"/>
        <v>1</v>
      </c>
      <c r="AW53" s="27"/>
      <c r="AX53" s="27"/>
      <c r="AY53" s="27"/>
      <c r="AZ53" s="27"/>
      <c r="BA53" s="27"/>
      <c r="BB53" s="27"/>
      <c r="BC53" s="27"/>
      <c r="BD53" s="27"/>
    </row>
    <row r="54" spans="2:56" ht="14.65" customHeight="1">
      <c r="D54" s="148" t="str">
        <f>'Form 2B - Design'!C83</f>
        <v xml:space="preserve">Select: </v>
      </c>
      <c r="E54" s="211">
        <f>'Form 2B - Design'!F83</f>
        <v>0</v>
      </c>
      <c r="F54" s="211"/>
      <c r="G54" s="211"/>
      <c r="I54" s="196">
        <f>'Form 2B - Design'!K83</f>
        <v>0</v>
      </c>
      <c r="J54" s="196"/>
      <c r="K54" s="196"/>
      <c r="L54" s="31" t="str">
        <f>'Form 2B - Design'!N83</f>
        <v>in</v>
      </c>
      <c r="M54" s="196">
        <f>'Form 2B - Design'!P83</f>
        <v>0</v>
      </c>
      <c r="N54" s="196"/>
      <c r="O54" s="196"/>
      <c r="P54" s="31" t="s">
        <v>208</v>
      </c>
      <c r="Q54" s="196">
        <f>'Form 2B - Design'!U83</f>
        <v>0</v>
      </c>
      <c r="R54" s="196"/>
      <c r="S54" s="196"/>
      <c r="T54" s="31" t="s">
        <v>184</v>
      </c>
      <c r="U54" s="33"/>
      <c r="W54" s="172"/>
      <c r="X54" s="172"/>
      <c r="Y54" s="172"/>
      <c r="AA54" s="156"/>
      <c r="AB54" s="156"/>
      <c r="AC54" s="156"/>
      <c r="AD54" s="31" t="str">
        <f t="shared" si="1"/>
        <v>in</v>
      </c>
      <c r="AE54" s="156"/>
      <c r="AF54" s="156"/>
      <c r="AG54" s="156"/>
      <c r="AH54" s="31" t="s">
        <v>208</v>
      </c>
      <c r="AI54" s="156"/>
      <c r="AJ54" s="156"/>
      <c r="AK54" s="156"/>
      <c r="AL54" s="31" t="s">
        <v>184</v>
      </c>
      <c r="AM54" s="121">
        <f t="shared" si="0"/>
        <v>1</v>
      </c>
      <c r="AW54" s="27"/>
      <c r="AX54" s="27"/>
      <c r="AY54" s="27"/>
      <c r="AZ54" s="27"/>
      <c r="BA54" s="27"/>
      <c r="BB54" s="27"/>
      <c r="BC54" s="27"/>
      <c r="BD54" s="27"/>
    </row>
    <row r="55" spans="2:56" ht="14.65" customHeight="1">
      <c r="D55" s="148" t="str">
        <f>'Form 2B - Design'!C84</f>
        <v xml:space="preserve">Select: </v>
      </c>
      <c r="E55" s="211">
        <f>'Form 2B - Design'!F84</f>
        <v>0</v>
      </c>
      <c r="F55" s="211"/>
      <c r="G55" s="211"/>
      <c r="I55" s="196">
        <f>'Form 2B - Design'!K84</f>
        <v>0</v>
      </c>
      <c r="J55" s="196"/>
      <c r="K55" s="196"/>
      <c r="L55" s="31" t="str">
        <f>'Form 2B - Design'!N84</f>
        <v>in</v>
      </c>
      <c r="M55" s="196">
        <f>'Form 2B - Design'!P84</f>
        <v>0</v>
      </c>
      <c r="N55" s="196"/>
      <c r="O55" s="196"/>
      <c r="P55" s="31" t="s">
        <v>208</v>
      </c>
      <c r="Q55" s="196">
        <f>'Form 2B - Design'!U84</f>
        <v>0</v>
      </c>
      <c r="R55" s="196"/>
      <c r="S55" s="196"/>
      <c r="T55" s="31" t="s">
        <v>184</v>
      </c>
      <c r="U55" s="33"/>
      <c r="W55" s="172"/>
      <c r="X55" s="172"/>
      <c r="Y55" s="172"/>
      <c r="AA55" s="156"/>
      <c r="AB55" s="156"/>
      <c r="AC55" s="156"/>
      <c r="AD55" s="31" t="str">
        <f t="shared" si="1"/>
        <v>in</v>
      </c>
      <c r="AE55" s="156"/>
      <c r="AF55" s="156"/>
      <c r="AG55" s="156"/>
      <c r="AH55" s="31" t="s">
        <v>208</v>
      </c>
      <c r="AI55" s="156"/>
      <c r="AJ55" s="156"/>
      <c r="AK55" s="156"/>
      <c r="AL55" s="31" t="s">
        <v>184</v>
      </c>
      <c r="AM55" s="121">
        <f t="shared" si="0"/>
        <v>1</v>
      </c>
      <c r="AW55" s="27"/>
      <c r="AX55" s="27"/>
      <c r="AY55" s="27"/>
      <c r="AZ55" s="27"/>
      <c r="BA55" s="27"/>
      <c r="BB55" s="27"/>
      <c r="BC55" s="27"/>
      <c r="BD55" s="27"/>
    </row>
    <row r="56" spans="2:56" ht="14.65" customHeight="1">
      <c r="D56" s="148" t="str">
        <f>'Form 2B - Design'!C85</f>
        <v xml:space="preserve">Select: </v>
      </c>
      <c r="E56" s="211">
        <f>'Form 2B - Design'!F85</f>
        <v>0</v>
      </c>
      <c r="F56" s="211"/>
      <c r="G56" s="211"/>
      <c r="I56" s="196">
        <f>'Form 2B - Design'!K85</f>
        <v>0</v>
      </c>
      <c r="J56" s="196"/>
      <c r="K56" s="196"/>
      <c r="L56" s="31" t="str">
        <f>'Form 2B - Design'!N85</f>
        <v>in</v>
      </c>
      <c r="M56" s="196">
        <f>'Form 2B - Design'!P85</f>
        <v>0</v>
      </c>
      <c r="N56" s="196"/>
      <c r="O56" s="196"/>
      <c r="P56" s="31" t="s">
        <v>208</v>
      </c>
      <c r="Q56" s="196">
        <f>'Form 2B - Design'!U85</f>
        <v>0</v>
      </c>
      <c r="R56" s="196"/>
      <c r="S56" s="196"/>
      <c r="T56" s="31" t="s">
        <v>184</v>
      </c>
      <c r="U56" s="33"/>
      <c r="W56" s="172"/>
      <c r="X56" s="172"/>
      <c r="Y56" s="172"/>
      <c r="AA56" s="156"/>
      <c r="AB56" s="156"/>
      <c r="AC56" s="156"/>
      <c r="AD56" s="31" t="str">
        <f t="shared" si="1"/>
        <v>in</v>
      </c>
      <c r="AE56" s="156"/>
      <c r="AF56" s="156"/>
      <c r="AG56" s="156"/>
      <c r="AH56" s="31" t="s">
        <v>208</v>
      </c>
      <c r="AI56" s="156"/>
      <c r="AJ56" s="156"/>
      <c r="AK56" s="156"/>
      <c r="AL56" s="31" t="s">
        <v>184</v>
      </c>
      <c r="AM56" s="121">
        <f t="shared" si="0"/>
        <v>1</v>
      </c>
      <c r="AW56" s="27"/>
      <c r="AX56" s="27"/>
      <c r="AY56" s="27"/>
      <c r="AZ56" s="27"/>
      <c r="BA56" s="27"/>
      <c r="BB56" s="27"/>
      <c r="BC56" s="27"/>
      <c r="BD56" s="27"/>
    </row>
    <row r="57" spans="2:56" ht="14.65" customHeight="1">
      <c r="D57" s="148" t="str">
        <f>'Form 2B - Design'!C86</f>
        <v xml:space="preserve">Select: </v>
      </c>
      <c r="E57" s="211">
        <f>'Form 2B - Design'!F86</f>
        <v>0</v>
      </c>
      <c r="F57" s="211"/>
      <c r="G57" s="211"/>
      <c r="I57" s="196">
        <f>'Form 2B - Design'!K86</f>
        <v>0</v>
      </c>
      <c r="J57" s="196"/>
      <c r="K57" s="196"/>
      <c r="L57" s="31" t="str">
        <f>'Form 2B - Design'!N86</f>
        <v>in</v>
      </c>
      <c r="M57" s="196">
        <f>'Form 2B - Design'!P86</f>
        <v>0</v>
      </c>
      <c r="N57" s="196"/>
      <c r="O57" s="196"/>
      <c r="P57" s="31" t="s">
        <v>208</v>
      </c>
      <c r="Q57" s="196">
        <f>'Form 2B - Design'!U86</f>
        <v>0</v>
      </c>
      <c r="R57" s="196"/>
      <c r="S57" s="196"/>
      <c r="T57" s="31" t="s">
        <v>184</v>
      </c>
      <c r="U57" s="33"/>
      <c r="W57" s="172"/>
      <c r="X57" s="172"/>
      <c r="Y57" s="172"/>
      <c r="AA57" s="156"/>
      <c r="AB57" s="156"/>
      <c r="AC57" s="156"/>
      <c r="AD57" s="31" t="str">
        <f t="shared" si="1"/>
        <v>in</v>
      </c>
      <c r="AE57" s="156"/>
      <c r="AF57" s="156"/>
      <c r="AG57" s="156"/>
      <c r="AH57" s="31" t="s">
        <v>208</v>
      </c>
      <c r="AI57" s="156"/>
      <c r="AJ57" s="156"/>
      <c r="AK57" s="156"/>
      <c r="AL57" s="31" t="s">
        <v>184</v>
      </c>
      <c r="AM57" s="121">
        <f t="shared" si="0"/>
        <v>1</v>
      </c>
      <c r="AS57" s="26"/>
      <c r="AV57" s="27"/>
      <c r="AW57" s="27"/>
      <c r="AX57" s="27"/>
      <c r="AY57" s="27"/>
      <c r="AZ57" s="27"/>
      <c r="BA57" s="27"/>
      <c r="BB57" s="27"/>
      <c r="BC57" s="27"/>
      <c r="BD57" s="27"/>
    </row>
    <row r="58" spans="2:56" ht="14.65" customHeight="1">
      <c r="D58" s="148" t="str">
        <f>'Form 2B - Design'!C87</f>
        <v xml:space="preserve">Select: </v>
      </c>
      <c r="E58" s="211">
        <f>'Form 2B - Design'!F87</f>
        <v>0</v>
      </c>
      <c r="F58" s="211"/>
      <c r="G58" s="211"/>
      <c r="I58" s="196">
        <f>'Form 2B - Design'!K87</f>
        <v>0</v>
      </c>
      <c r="J58" s="196"/>
      <c r="K58" s="196"/>
      <c r="L58" s="31" t="str">
        <f>'Form 2B - Design'!N87</f>
        <v>in</v>
      </c>
      <c r="M58" s="196">
        <f>'Form 2B - Design'!P87</f>
        <v>0</v>
      </c>
      <c r="N58" s="196"/>
      <c r="O58" s="196"/>
      <c r="P58" s="31" t="s">
        <v>208</v>
      </c>
      <c r="Q58" s="196">
        <f>'Form 2B - Design'!U87</f>
        <v>0</v>
      </c>
      <c r="R58" s="196"/>
      <c r="S58" s="196"/>
      <c r="T58" s="31" t="s">
        <v>184</v>
      </c>
      <c r="U58" s="33"/>
      <c r="W58" s="172"/>
      <c r="X58" s="172"/>
      <c r="Y58" s="172"/>
      <c r="AA58" s="156"/>
      <c r="AB58" s="156"/>
      <c r="AC58" s="156"/>
      <c r="AD58" s="31" t="str">
        <f t="shared" si="1"/>
        <v>in</v>
      </c>
      <c r="AE58" s="156"/>
      <c r="AF58" s="156"/>
      <c r="AG58" s="156"/>
      <c r="AH58" s="31" t="s">
        <v>208</v>
      </c>
      <c r="AI58" s="156"/>
      <c r="AJ58" s="156"/>
      <c r="AK58" s="156"/>
      <c r="AL58" s="31" t="s">
        <v>184</v>
      </c>
      <c r="AM58" s="121">
        <f t="shared" si="0"/>
        <v>1</v>
      </c>
      <c r="AV58" s="27"/>
      <c r="AW58" s="27"/>
      <c r="AX58" s="27"/>
      <c r="AY58" s="27"/>
      <c r="AZ58" s="27"/>
      <c r="BA58" s="27"/>
      <c r="BB58" s="27"/>
      <c r="BC58" s="27"/>
      <c r="BD58" s="27"/>
    </row>
    <row r="59" spans="2:56" ht="4.9000000000000004" customHeight="1">
      <c r="B59" s="148"/>
      <c r="C59" s="148"/>
      <c r="D59" s="148"/>
      <c r="E59" s="148"/>
      <c r="F59" s="148"/>
      <c r="G59" s="148"/>
      <c r="J59" s="35"/>
      <c r="K59" s="35"/>
      <c r="L59" s="35"/>
      <c r="N59" s="35"/>
      <c r="O59" s="35"/>
      <c r="P59" s="35"/>
      <c r="R59" s="35"/>
      <c r="S59" s="35"/>
      <c r="T59" s="35"/>
      <c r="AA59" s="35"/>
      <c r="AB59" s="35"/>
      <c r="AC59" s="35"/>
      <c r="AE59" s="35"/>
      <c r="AF59" s="35"/>
      <c r="AG59" s="35"/>
      <c r="AI59" s="35"/>
      <c r="AJ59" s="35"/>
      <c r="AK59" s="35"/>
      <c r="AS59" s="31"/>
      <c r="AW59" s="27"/>
      <c r="AX59" s="27"/>
      <c r="AY59" s="27"/>
      <c r="AZ59" s="27"/>
      <c r="BA59" s="27"/>
      <c r="BB59" s="27"/>
      <c r="BC59" s="27"/>
      <c r="BD59" s="27"/>
    </row>
    <row r="60" spans="2:56" ht="15" customHeight="1">
      <c r="AK60" s="35"/>
      <c r="AS60" s="31"/>
      <c r="AW60" s="27"/>
      <c r="AX60" s="27"/>
      <c r="AY60" s="27"/>
      <c r="AZ60" s="27"/>
      <c r="BA60" s="27"/>
      <c r="BB60" s="27"/>
      <c r="BC60" s="27"/>
      <c r="BD60" s="27"/>
    </row>
    <row r="61" spans="2:56" ht="15" customHeight="1">
      <c r="B61" s="180">
        <f>Tables!$C$13</f>
        <v>45031</v>
      </c>
      <c r="C61" s="180"/>
      <c r="D61" s="180"/>
      <c r="E61" s="180"/>
      <c r="F61" s="180"/>
      <c r="G61" s="180"/>
      <c r="H61" s="180"/>
      <c r="R61" s="175" t="s">
        <v>333</v>
      </c>
      <c r="S61" s="175"/>
      <c r="T61" s="175"/>
      <c r="U61" s="175"/>
      <c r="AK61" s="35"/>
      <c r="AS61" s="31"/>
      <c r="AW61" s="27"/>
      <c r="AX61" s="27"/>
      <c r="AY61" s="27"/>
      <c r="AZ61" s="27"/>
      <c r="BA61" s="27"/>
      <c r="BB61" s="27"/>
      <c r="BC61" s="27"/>
      <c r="BD61" s="27"/>
    </row>
    <row r="62" spans="2:56" ht="15" customHeight="1">
      <c r="C62" s="148" t="s">
        <v>240</v>
      </c>
      <c r="D62" s="160">
        <f>IF(ISBLANK($E$17),"",$E$17)</f>
        <v>0</v>
      </c>
      <c r="E62" s="160"/>
      <c r="F62" s="160"/>
      <c r="G62" s="160"/>
      <c r="H62" s="160"/>
      <c r="I62" s="160"/>
      <c r="J62" s="160"/>
      <c r="K62" s="160"/>
      <c r="L62" s="160"/>
      <c r="M62" s="160"/>
      <c r="N62" s="160"/>
      <c r="O62" s="160"/>
      <c r="P62" s="160"/>
      <c r="Q62" s="160"/>
      <c r="R62" s="160"/>
      <c r="S62" s="160"/>
      <c r="T62" s="160"/>
      <c r="U62" s="160"/>
      <c r="V62" s="160"/>
      <c r="W62" s="160"/>
      <c r="X62" s="160"/>
      <c r="Y62" s="160"/>
      <c r="Z62" s="160"/>
      <c r="AA62" s="43"/>
      <c r="AB62" s="43"/>
      <c r="AC62" s="43"/>
      <c r="AF62" s="148" t="s">
        <v>99</v>
      </c>
      <c r="AG62" s="161">
        <f>AF17</f>
        <v>0</v>
      </c>
      <c r="AH62" s="161"/>
      <c r="AI62" s="161"/>
      <c r="AJ62" s="161"/>
      <c r="AK62" s="161"/>
      <c r="AS62" s="31"/>
      <c r="AW62" s="27"/>
      <c r="AX62" s="27"/>
      <c r="AY62" s="27"/>
      <c r="AZ62" s="27"/>
      <c r="BA62" s="27"/>
      <c r="BB62" s="27"/>
      <c r="BC62" s="27"/>
      <c r="BD62" s="27"/>
    </row>
    <row r="63" spans="2:56" ht="15" customHeight="1">
      <c r="H63" s="44"/>
      <c r="I63" s="44"/>
      <c r="J63" s="148"/>
      <c r="K63" s="148"/>
      <c r="L63" s="148"/>
      <c r="M63" s="44"/>
      <c r="N63" s="43"/>
      <c r="O63" s="43"/>
      <c r="P63" s="43"/>
      <c r="Q63" s="43"/>
      <c r="R63" s="43"/>
      <c r="S63" s="43"/>
      <c r="T63" s="43"/>
      <c r="U63" s="43"/>
      <c r="V63" s="43"/>
      <c r="W63" s="43"/>
      <c r="X63" s="43"/>
      <c r="Y63" s="43"/>
      <c r="Z63" s="43"/>
      <c r="AA63" s="43"/>
      <c r="AB63" s="43"/>
      <c r="AC63" s="43"/>
      <c r="AF63" s="148" t="s">
        <v>178</v>
      </c>
      <c r="AG63" s="197">
        <f>IF(ISBLANK($AF$18),"",$AF$18)</f>
        <v>0</v>
      </c>
      <c r="AH63" s="197"/>
      <c r="AI63" s="197"/>
      <c r="AJ63" s="197"/>
      <c r="AK63" s="197"/>
      <c r="AS63" s="31"/>
      <c r="AW63" s="27"/>
      <c r="AX63" s="27"/>
      <c r="AY63" s="27"/>
      <c r="AZ63" s="27"/>
      <c r="BA63" s="27"/>
      <c r="BB63" s="27"/>
      <c r="BC63" s="27"/>
      <c r="BD63" s="27"/>
    </row>
    <row r="64" spans="2:56" ht="4.9000000000000004" customHeight="1">
      <c r="B64" s="148"/>
      <c r="C64" s="148"/>
      <c r="D64" s="148"/>
      <c r="E64" s="148"/>
      <c r="F64" s="148"/>
      <c r="G64" s="148"/>
      <c r="J64" s="35"/>
      <c r="K64" s="35"/>
      <c r="L64" s="35"/>
      <c r="N64" s="35"/>
      <c r="O64" s="35"/>
      <c r="P64" s="35"/>
      <c r="R64" s="35"/>
      <c r="S64" s="35"/>
      <c r="T64" s="35"/>
      <c r="AA64" s="35"/>
      <c r="AB64" s="35"/>
      <c r="AC64" s="35"/>
      <c r="AE64" s="35"/>
      <c r="AF64" s="35"/>
      <c r="AG64" s="35"/>
      <c r="AI64" s="35"/>
      <c r="AJ64" s="35"/>
      <c r="AK64" s="35"/>
      <c r="AS64" s="31"/>
      <c r="AW64" s="27"/>
      <c r="AX64" s="27"/>
      <c r="AY64" s="27"/>
      <c r="AZ64" s="27"/>
      <c r="BA64" s="27"/>
      <c r="BB64" s="27"/>
      <c r="BC64" s="27"/>
      <c r="BD64" s="27"/>
    </row>
    <row r="65" spans="1:56" ht="15" customHeight="1">
      <c r="A65" s="203" t="s">
        <v>214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128"/>
      <c r="AN65" s="129"/>
      <c r="AU65" s="27"/>
      <c r="AV65" s="27"/>
      <c r="AW65" s="27"/>
      <c r="AX65" s="27"/>
      <c r="AY65" s="27"/>
      <c r="AZ65" s="27"/>
      <c r="BA65" s="27"/>
      <c r="BB65" s="27"/>
      <c r="BC65" s="27"/>
      <c r="BD65" s="27"/>
    </row>
    <row r="66" spans="1:56" ht="15" customHeight="1">
      <c r="B66" s="1" t="s">
        <v>296</v>
      </c>
      <c r="C66" s="1"/>
      <c r="D66" s="1"/>
      <c r="E66" s="1"/>
      <c r="F66" s="1"/>
      <c r="G66" s="1"/>
      <c r="I66" s="1"/>
      <c r="J66" s="1"/>
      <c r="K66" s="1"/>
      <c r="L66" s="1"/>
      <c r="M66" s="1"/>
      <c r="N66" s="1"/>
      <c r="O66" s="1"/>
      <c r="P66" s="1"/>
      <c r="Q66" s="1"/>
      <c r="R66" s="1"/>
      <c r="S66" s="1"/>
      <c r="T66" s="1"/>
      <c r="U66" s="33"/>
      <c r="V66" s="1" t="s">
        <v>297</v>
      </c>
      <c r="W66" s="1"/>
      <c r="X66" s="1"/>
      <c r="Y66" s="1"/>
      <c r="Z66" s="1"/>
      <c r="AA66" s="1"/>
      <c r="AB66" s="1"/>
      <c r="AC66" s="1"/>
      <c r="AD66" s="1"/>
      <c r="AE66" s="1"/>
      <c r="AF66" s="1"/>
      <c r="AG66" s="1"/>
      <c r="AH66" s="1"/>
      <c r="AI66" s="61"/>
      <c r="AJ66" s="61"/>
      <c r="AM66" s="121">
        <f>SUM(AM67:AM69,AO67:AO69)</f>
        <v>0</v>
      </c>
      <c r="AN66" s="13" t="s">
        <v>216</v>
      </c>
      <c r="AS66" s="26"/>
      <c r="AV66" s="27"/>
      <c r="AW66" s="27"/>
      <c r="AX66" s="27"/>
      <c r="AY66" s="27"/>
      <c r="AZ66" s="27"/>
      <c r="BA66" s="27"/>
      <c r="BB66" s="27"/>
      <c r="BC66" s="27"/>
      <c r="BD66" s="27"/>
    </row>
    <row r="67" spans="1:56" ht="15" customHeight="1">
      <c r="C67" s="148"/>
      <c r="D67" s="148" t="s">
        <v>315</v>
      </c>
      <c r="E67" s="160">
        <f>'Form 2B - Design'!F90</f>
        <v>0</v>
      </c>
      <c r="F67" s="160"/>
      <c r="G67" s="160"/>
      <c r="H67" s="160"/>
      <c r="N67" s="148" t="s">
        <v>316</v>
      </c>
      <c r="O67" s="160">
        <f>'Form 2B - Design'!O90</f>
        <v>0</v>
      </c>
      <c r="P67" s="160"/>
      <c r="Q67" s="160"/>
      <c r="R67" s="160"/>
      <c r="U67" s="33"/>
      <c r="X67" s="148" t="s">
        <v>315</v>
      </c>
      <c r="Y67" s="172"/>
      <c r="Z67" s="172"/>
      <c r="AA67" s="172"/>
      <c r="AB67" s="172"/>
      <c r="AG67" s="148" t="s">
        <v>316</v>
      </c>
      <c r="AH67" s="172"/>
      <c r="AI67" s="172"/>
      <c r="AJ67" s="172"/>
      <c r="AK67" s="172"/>
      <c r="AM67" s="121">
        <f>IF(ISBLANK(Y67),0,1)</f>
        <v>0</v>
      </c>
      <c r="AN67" s="13" t="s">
        <v>0</v>
      </c>
      <c r="AO67" s="121">
        <f>IF(ISBLANK(AH67),0,1)</f>
        <v>0</v>
      </c>
      <c r="AP67" s="135" t="s">
        <v>1</v>
      </c>
      <c r="AS67" s="26"/>
      <c r="AV67" s="27"/>
      <c r="AW67" s="27"/>
      <c r="AX67" s="27"/>
      <c r="AY67" s="27"/>
      <c r="AZ67" s="27"/>
      <c r="BA67" s="27"/>
      <c r="BB67" s="27"/>
      <c r="BC67" s="27"/>
      <c r="BD67" s="27"/>
    </row>
    <row r="68" spans="1:56" ht="15" customHeight="1">
      <c r="C68" s="148"/>
      <c r="D68" s="148" t="s">
        <v>320</v>
      </c>
      <c r="E68" s="196">
        <f>'Form 2B - Design'!F91</f>
        <v>0</v>
      </c>
      <c r="F68" s="196"/>
      <c r="G68" s="196"/>
      <c r="H68" s="31" t="s">
        <v>184</v>
      </c>
      <c r="N68" s="148" t="s">
        <v>200</v>
      </c>
      <c r="O68" s="196">
        <f>'Form 2B - Design'!O91</f>
        <v>0</v>
      </c>
      <c r="P68" s="196"/>
      <c r="Q68" s="196"/>
      <c r="R68" s="31" t="s">
        <v>184</v>
      </c>
      <c r="U68" s="33"/>
      <c r="X68" s="148" t="s">
        <v>320</v>
      </c>
      <c r="Y68" s="156"/>
      <c r="Z68" s="156"/>
      <c r="AA68" s="156"/>
      <c r="AB68" s="31" t="s">
        <v>184</v>
      </c>
      <c r="AG68" s="148" t="s">
        <v>200</v>
      </c>
      <c r="AH68" s="156"/>
      <c r="AI68" s="156"/>
      <c r="AJ68" s="156"/>
      <c r="AK68" s="31" t="s">
        <v>184</v>
      </c>
      <c r="AM68" s="121">
        <f>IF(ISBLANK(Y68),0,1)</f>
        <v>0</v>
      </c>
      <c r="AN68" s="13" t="s">
        <v>217</v>
      </c>
      <c r="AO68" s="121">
        <f>IF(ISBLANK(AH68),0,1)</f>
        <v>0</v>
      </c>
      <c r="AP68" s="13" t="s">
        <v>221</v>
      </c>
      <c r="AS68" s="26"/>
      <c r="AV68" s="27"/>
      <c r="AW68" s="27"/>
      <c r="AX68" s="27"/>
      <c r="AY68" s="27"/>
      <c r="AZ68" s="27"/>
      <c r="BA68" s="27"/>
      <c r="BB68" s="27"/>
      <c r="BC68" s="27"/>
      <c r="BD68" s="27"/>
    </row>
    <row r="69" spans="1:56" ht="15" customHeight="1">
      <c r="C69" s="148"/>
      <c r="D69" s="148" t="s">
        <v>334</v>
      </c>
      <c r="E69" s="196">
        <f>'Form 2B - Design'!W91</f>
        <v>0</v>
      </c>
      <c r="F69" s="196"/>
      <c r="G69" s="196"/>
      <c r="H69" s="31" t="s">
        <v>184</v>
      </c>
      <c r="N69" s="148" t="s">
        <v>335</v>
      </c>
      <c r="O69" s="196">
        <f>'Form 2B - Design'!AF91</f>
        <v>0</v>
      </c>
      <c r="P69" s="196"/>
      <c r="Q69" s="196"/>
      <c r="R69" s="31" t="s">
        <v>184</v>
      </c>
      <c r="U69" s="68"/>
      <c r="X69" s="148" t="s">
        <v>334</v>
      </c>
      <c r="Y69" s="156"/>
      <c r="Z69" s="156"/>
      <c r="AA69" s="156"/>
      <c r="AB69" s="31" t="s">
        <v>184</v>
      </c>
      <c r="AG69" s="148" t="s">
        <v>335</v>
      </c>
      <c r="AH69" s="156"/>
      <c r="AI69" s="156"/>
      <c r="AJ69" s="156"/>
      <c r="AK69" s="31" t="s">
        <v>184</v>
      </c>
      <c r="AM69" s="121">
        <f>IF(ISBLANK(Y69),0,1)</f>
        <v>0</v>
      </c>
      <c r="AN69" s="13" t="s">
        <v>225</v>
      </c>
      <c r="AO69" s="121">
        <f>IF(ISBLANK(AH69),0,1)</f>
        <v>0</v>
      </c>
      <c r="AP69" s="13" t="s">
        <v>226</v>
      </c>
      <c r="AS69" s="26"/>
      <c r="AV69" s="27"/>
    </row>
    <row r="70" spans="1:56" ht="4.9000000000000004" customHeight="1">
      <c r="B70" s="148"/>
      <c r="C70" s="148"/>
      <c r="D70" s="148"/>
      <c r="E70" s="148"/>
      <c r="F70" s="148"/>
      <c r="G70" s="148"/>
      <c r="H70" s="35"/>
      <c r="M70" s="148"/>
      <c r="N70" s="35"/>
      <c r="O70" s="35"/>
      <c r="P70" s="35"/>
      <c r="U70" s="148"/>
      <c r="V70" s="148"/>
      <c r="W70" s="35"/>
      <c r="X70" s="35"/>
      <c r="Y70" s="35"/>
      <c r="AD70" s="148"/>
      <c r="AE70" s="35"/>
      <c r="AF70" s="35"/>
      <c r="AG70" s="35"/>
      <c r="AM70" s="128"/>
      <c r="AO70" s="134"/>
      <c r="AS70" s="31"/>
      <c r="AV70" s="27"/>
    </row>
    <row r="71" spans="1:56" s="3" customFormat="1" ht="15" customHeight="1">
      <c r="A71" s="204" t="s">
        <v>222</v>
      </c>
      <c r="B71" s="204"/>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128"/>
      <c r="AN71" s="128"/>
      <c r="AO71" s="128"/>
      <c r="AP71" s="15"/>
      <c r="AQ71" s="15"/>
      <c r="AV71" s="27"/>
    </row>
    <row r="72" spans="1:56" ht="15" customHeight="1">
      <c r="B72" s="1" t="s">
        <v>296</v>
      </c>
      <c r="C72" s="1"/>
      <c r="D72" s="1"/>
      <c r="E72" s="1"/>
      <c r="F72" s="1"/>
      <c r="H72" s="38" t="s">
        <v>336</v>
      </c>
      <c r="I72" s="200">
        <f>'Form 2B - Design'!O93</f>
        <v>0</v>
      </c>
      <c r="J72" s="200"/>
      <c r="K72" s="200"/>
      <c r="L72" s="200"/>
      <c r="O72" s="64"/>
      <c r="P72" s="64"/>
      <c r="Q72" s="1"/>
      <c r="R72" s="1"/>
      <c r="S72" s="1"/>
      <c r="U72" s="33"/>
      <c r="V72" s="1" t="s">
        <v>297</v>
      </c>
      <c r="W72" s="1"/>
      <c r="X72" s="1"/>
      <c r="Y72" s="39"/>
      <c r="AA72" s="38"/>
      <c r="AC72" s="38" t="s">
        <v>336</v>
      </c>
      <c r="AD72" s="165"/>
      <c r="AE72" s="165"/>
      <c r="AF72" s="165"/>
      <c r="AG72" s="165"/>
      <c r="AH72" s="39"/>
      <c r="AI72" s="39"/>
      <c r="AJ72" s="39"/>
      <c r="AK72" s="39"/>
      <c r="AM72" s="121">
        <f>IF(ISBLANK(AD72),0,1)</f>
        <v>0</v>
      </c>
      <c r="AN72" s="13" t="s">
        <v>228</v>
      </c>
      <c r="AV72" s="27"/>
    </row>
    <row r="73" spans="1:56" ht="15" customHeight="1">
      <c r="B73" s="1"/>
      <c r="C73" s="1"/>
      <c r="D73" s="1"/>
      <c r="E73" s="1"/>
      <c r="F73" s="1"/>
      <c r="H73" s="148" t="s">
        <v>337</v>
      </c>
      <c r="I73" s="201">
        <f>'Form 2B - Design'!W93</f>
        <v>0</v>
      </c>
      <c r="J73" s="201"/>
      <c r="K73" s="201"/>
      <c r="L73" s="201"/>
      <c r="O73" s="64"/>
      <c r="P73" s="64"/>
      <c r="Q73" s="40"/>
      <c r="U73" s="68"/>
      <c r="AA73" s="148"/>
      <c r="AC73" s="148" t="s">
        <v>337</v>
      </c>
      <c r="AD73" s="202"/>
      <c r="AE73" s="202"/>
      <c r="AF73" s="202"/>
      <c r="AG73" s="202"/>
      <c r="AM73" s="121">
        <f>IF(ISBLANK(AD73),0,1)</f>
        <v>0</v>
      </c>
      <c r="AN73" s="13" t="s">
        <v>233</v>
      </c>
      <c r="AO73" s="121">
        <f>SUM(AM72:AM73)</f>
        <v>0</v>
      </c>
      <c r="AP73" s="13" t="s">
        <v>229</v>
      </c>
      <c r="AV73" s="27"/>
    </row>
    <row r="74" spans="1:56" ht="4.9000000000000004" customHeight="1">
      <c r="B74" s="1"/>
      <c r="C74" s="1"/>
      <c r="D74" s="1"/>
      <c r="E74" s="1"/>
      <c r="F74" s="1"/>
      <c r="G74" s="1"/>
      <c r="J74" s="148"/>
      <c r="K74" s="148"/>
      <c r="L74" s="148"/>
      <c r="M74" s="40"/>
      <c r="N74" s="40"/>
      <c r="O74" s="40"/>
      <c r="P74" s="40"/>
      <c r="Q74" s="40"/>
      <c r="U74" s="148"/>
      <c r="Z74" s="148"/>
      <c r="AA74" s="148"/>
      <c r="AB74" s="148"/>
      <c r="AC74" s="40"/>
      <c r="AD74" s="40"/>
      <c r="AE74" s="40"/>
      <c r="AF74" s="40"/>
      <c r="AO74" s="134"/>
      <c r="AV74" s="27"/>
    </row>
    <row r="75" spans="1:56" ht="15" customHeight="1">
      <c r="A75" s="203" t="s">
        <v>338</v>
      </c>
      <c r="B75" s="203"/>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c r="AH75" s="203"/>
      <c r="AI75" s="203"/>
      <c r="AJ75" s="203"/>
      <c r="AK75" s="203"/>
      <c r="AL75" s="203"/>
      <c r="AO75" s="136"/>
    </row>
    <row r="76" spans="1:56" ht="15" customHeight="1">
      <c r="B76" s="1" t="s">
        <v>296</v>
      </c>
      <c r="C76" s="1"/>
      <c r="D76" s="1"/>
      <c r="E76" s="1"/>
      <c r="F76" s="1"/>
      <c r="I76" s="141" t="s">
        <v>339</v>
      </c>
      <c r="J76" s="215">
        <f>'Form 2B - Design'!W29</f>
        <v>0</v>
      </c>
      <c r="K76" s="215"/>
      <c r="L76" s="215"/>
      <c r="M76" s="31" t="s">
        <v>143</v>
      </c>
      <c r="U76" s="33"/>
      <c r="V76" s="1" t="s">
        <v>297</v>
      </c>
      <c r="W76" s="1"/>
      <c r="X76" s="1"/>
      <c r="AC76" s="141" t="s">
        <v>340</v>
      </c>
      <c r="AD76" s="178"/>
      <c r="AE76" s="178"/>
      <c r="AF76" s="178"/>
      <c r="AG76" s="31" t="s">
        <v>143</v>
      </c>
      <c r="AN76" s="13" t="s">
        <v>238</v>
      </c>
      <c r="AO76" s="121">
        <f>IF(OR(AD76&gt;J76,AD76=J76),1,2)</f>
        <v>1</v>
      </c>
    </row>
    <row r="77" spans="1:56" ht="15" customHeight="1">
      <c r="B77" s="1"/>
      <c r="C77" s="1"/>
      <c r="D77" s="1"/>
      <c r="E77" s="1"/>
      <c r="F77" s="1"/>
      <c r="I77" s="141" t="s">
        <v>341</v>
      </c>
      <c r="J77" s="214">
        <f>'Form 2B - Design'!AC107</f>
        <v>0</v>
      </c>
      <c r="K77" s="214"/>
      <c r="L77" s="214"/>
      <c r="V77" s="1"/>
      <c r="W77" s="1"/>
      <c r="X77" s="1"/>
      <c r="AC77" s="141" t="s">
        <v>341</v>
      </c>
      <c r="AD77" s="156"/>
      <c r="AE77" s="156"/>
      <c r="AF77" s="156"/>
      <c r="AO77" s="121">
        <f>IF(OR(J76=0,ISBLANK(AD76)),2,1)</f>
        <v>2</v>
      </c>
    </row>
    <row r="78" spans="1:56" ht="4.9000000000000004" customHeight="1">
      <c r="B78" s="1"/>
      <c r="C78" s="1"/>
      <c r="D78" s="1"/>
      <c r="E78" s="1"/>
      <c r="F78" s="1"/>
      <c r="G78" s="1"/>
      <c r="H78" s="1"/>
      <c r="M78" s="141"/>
      <c r="N78" s="5"/>
      <c r="O78" s="5"/>
      <c r="P78" s="5"/>
      <c r="U78" s="148"/>
      <c r="V78" s="141"/>
      <c r="W78" s="39"/>
      <c r="X78" s="39"/>
      <c r="Y78" s="39"/>
      <c r="AD78" s="141"/>
      <c r="AE78" s="41"/>
      <c r="AF78" s="41"/>
      <c r="AG78" s="41"/>
      <c r="AS78" s="42"/>
      <c r="AT78" s="3"/>
      <c r="AU78" s="3"/>
      <c r="AV78" s="3"/>
    </row>
    <row r="79" spans="1:56" ht="15" customHeight="1">
      <c r="A79" s="203" t="s">
        <v>227</v>
      </c>
      <c r="B79" s="203"/>
      <c r="C79" s="203"/>
      <c r="D79" s="203"/>
      <c r="E79" s="203"/>
      <c r="F79" s="203"/>
      <c r="G79" s="203"/>
      <c r="H79" s="203"/>
      <c r="I79" s="203"/>
      <c r="J79" s="203"/>
      <c r="K79" s="203"/>
      <c r="L79" s="203"/>
      <c r="M79" s="203"/>
      <c r="N79" s="203"/>
      <c r="O79" s="203"/>
      <c r="P79" s="203"/>
      <c r="Q79" s="203"/>
      <c r="R79" s="203"/>
      <c r="S79" s="203"/>
      <c r="T79" s="203"/>
      <c r="U79" s="203"/>
      <c r="V79" s="203"/>
      <c r="W79" s="203"/>
      <c r="X79" s="203"/>
      <c r="Y79" s="203"/>
      <c r="Z79" s="203"/>
      <c r="AA79" s="203"/>
      <c r="AB79" s="203"/>
      <c r="AC79" s="203"/>
      <c r="AD79" s="203"/>
      <c r="AE79" s="203"/>
      <c r="AF79" s="203"/>
      <c r="AG79" s="203"/>
      <c r="AH79" s="203"/>
      <c r="AI79" s="203"/>
      <c r="AJ79" s="203"/>
      <c r="AK79" s="203"/>
      <c r="AL79" s="203"/>
      <c r="AM79" s="128"/>
      <c r="AN79" s="130"/>
    </row>
    <row r="80" spans="1:56" ht="15" customHeight="1">
      <c r="B80" s="1" t="s">
        <v>296</v>
      </c>
      <c r="C80" s="1"/>
      <c r="D80" s="1"/>
      <c r="E80" s="1"/>
      <c r="F80" s="1"/>
      <c r="H80" s="1"/>
      <c r="U80" s="33"/>
      <c r="V80" s="1" t="s">
        <v>297</v>
      </c>
      <c r="X80" s="1"/>
      <c r="Y80" s="1"/>
    </row>
    <row r="81" spans="2:41" ht="15" customHeight="1">
      <c r="C81" s="140" t="s">
        <v>230</v>
      </c>
      <c r="G81" s="175" t="s">
        <v>231</v>
      </c>
      <c r="H81" s="175"/>
      <c r="I81" s="175"/>
      <c r="J81" s="175"/>
      <c r="K81" s="140"/>
      <c r="M81" s="31" t="s">
        <v>232</v>
      </c>
      <c r="U81" s="68"/>
      <c r="W81" s="140" t="s">
        <v>230</v>
      </c>
      <c r="X81" s="140"/>
      <c r="Y81" s="140"/>
      <c r="AA81" s="175" t="s">
        <v>231</v>
      </c>
      <c r="AB81" s="175"/>
      <c r="AC81" s="175"/>
      <c r="AD81" s="175"/>
      <c r="AG81" s="31" t="s">
        <v>232</v>
      </c>
    </row>
    <row r="82" spans="2:41" ht="15" customHeight="1">
      <c r="B82" s="207">
        <f>'Form 2B - Design'!C97</f>
        <v>0</v>
      </c>
      <c r="C82" s="207"/>
      <c r="D82" s="207"/>
      <c r="E82" s="31" t="s">
        <v>184</v>
      </c>
      <c r="G82" s="199">
        <f>'Form 2B - Design'!H97</f>
        <v>0</v>
      </c>
      <c r="H82" s="199"/>
      <c r="I82" s="199"/>
      <c r="J82" s="199"/>
      <c r="K82" s="31" t="s">
        <v>234</v>
      </c>
      <c r="M82" s="199">
        <f>'Form 2B - Design'!M97</f>
        <v>0</v>
      </c>
      <c r="N82" s="199"/>
      <c r="O82" s="199"/>
      <c r="P82" s="199"/>
      <c r="Q82" s="31" t="s">
        <v>143</v>
      </c>
      <c r="U82" s="68"/>
      <c r="V82" s="157"/>
      <c r="W82" s="157"/>
      <c r="X82" s="157"/>
      <c r="Y82" s="31" t="s">
        <v>184</v>
      </c>
      <c r="AA82" s="178"/>
      <c r="AB82" s="178"/>
      <c r="AC82" s="178"/>
      <c r="AD82" s="178"/>
      <c r="AE82" s="31" t="s">
        <v>234</v>
      </c>
      <c r="AG82" s="178"/>
      <c r="AH82" s="178"/>
      <c r="AI82" s="178"/>
      <c r="AJ82" s="178"/>
      <c r="AK82" s="31" t="s">
        <v>143</v>
      </c>
      <c r="AM82" s="121">
        <f>IF(ISBLANK(AA82),0,1)</f>
        <v>0</v>
      </c>
      <c r="AN82" s="119">
        <f>IF(ISBLANK(AG82),0,1)</f>
        <v>0</v>
      </c>
      <c r="AO82" s="121">
        <f t="shared" ref="AO82:AO101" si="2">IF(ISBLANK(V82),1,2)</f>
        <v>1</v>
      </c>
    </row>
    <row r="83" spans="2:41" ht="15" customHeight="1">
      <c r="B83" s="206">
        <f>'Form 2B - Design'!C98</f>
        <v>0</v>
      </c>
      <c r="C83" s="206"/>
      <c r="D83" s="206"/>
      <c r="E83" s="31" t="s">
        <v>184</v>
      </c>
      <c r="G83" s="205">
        <f>'Form 2B - Design'!H98</f>
        <v>0</v>
      </c>
      <c r="H83" s="205"/>
      <c r="I83" s="205"/>
      <c r="J83" s="205"/>
      <c r="K83" s="31" t="s">
        <v>234</v>
      </c>
      <c r="M83" s="199">
        <f>'Form 2B - Design'!M98</f>
        <v>0</v>
      </c>
      <c r="N83" s="199"/>
      <c r="O83" s="199"/>
      <c r="P83" s="199"/>
      <c r="Q83" s="31" t="s">
        <v>143</v>
      </c>
      <c r="U83" s="68"/>
      <c r="V83" s="156"/>
      <c r="W83" s="156"/>
      <c r="X83" s="156"/>
      <c r="Y83" s="31" t="s">
        <v>184</v>
      </c>
      <c r="AA83" s="164"/>
      <c r="AB83" s="164"/>
      <c r="AC83" s="164"/>
      <c r="AD83" s="164"/>
      <c r="AE83" s="31" t="s">
        <v>234</v>
      </c>
      <c r="AG83" s="164"/>
      <c r="AH83" s="164"/>
      <c r="AI83" s="164"/>
      <c r="AJ83" s="164"/>
      <c r="AK83" s="31" t="s">
        <v>143</v>
      </c>
      <c r="AO83" s="121">
        <f t="shared" si="2"/>
        <v>1</v>
      </c>
    </row>
    <row r="84" spans="2:41" ht="15" customHeight="1">
      <c r="B84" s="206">
        <f>'Form 2B - Design'!C99</f>
        <v>0</v>
      </c>
      <c r="C84" s="206"/>
      <c r="D84" s="206"/>
      <c r="E84" s="31" t="s">
        <v>184</v>
      </c>
      <c r="G84" s="205">
        <f>'Form 2B - Design'!H99</f>
        <v>0</v>
      </c>
      <c r="H84" s="205"/>
      <c r="I84" s="205"/>
      <c r="J84" s="205"/>
      <c r="K84" s="31" t="s">
        <v>234</v>
      </c>
      <c r="M84" s="199">
        <f>'Form 2B - Design'!M99</f>
        <v>0</v>
      </c>
      <c r="N84" s="199"/>
      <c r="O84" s="199"/>
      <c r="P84" s="199"/>
      <c r="Q84" s="31" t="s">
        <v>143</v>
      </c>
      <c r="U84" s="68"/>
      <c r="V84" s="156"/>
      <c r="W84" s="156"/>
      <c r="X84" s="156"/>
      <c r="Y84" s="31" t="s">
        <v>184</v>
      </c>
      <c r="AA84" s="164"/>
      <c r="AB84" s="164"/>
      <c r="AC84" s="164"/>
      <c r="AD84" s="164"/>
      <c r="AE84" s="31" t="s">
        <v>234</v>
      </c>
      <c r="AG84" s="164"/>
      <c r="AH84" s="164"/>
      <c r="AI84" s="164"/>
      <c r="AJ84" s="164"/>
      <c r="AK84" s="31" t="s">
        <v>143</v>
      </c>
      <c r="AO84" s="121">
        <f t="shared" si="2"/>
        <v>1</v>
      </c>
    </row>
    <row r="85" spans="2:41" ht="15" customHeight="1">
      <c r="B85" s="206">
        <f>'Form 2B - Design'!C100</f>
        <v>0</v>
      </c>
      <c r="C85" s="206"/>
      <c r="D85" s="206"/>
      <c r="E85" s="31" t="s">
        <v>184</v>
      </c>
      <c r="G85" s="205">
        <f>'Form 2B - Design'!H100</f>
        <v>0</v>
      </c>
      <c r="H85" s="205"/>
      <c r="I85" s="205"/>
      <c r="J85" s="205"/>
      <c r="K85" s="31" t="s">
        <v>234</v>
      </c>
      <c r="M85" s="199">
        <f>'Form 2B - Design'!M100</f>
        <v>0</v>
      </c>
      <c r="N85" s="199"/>
      <c r="O85" s="199"/>
      <c r="P85" s="199"/>
      <c r="Q85" s="31" t="s">
        <v>143</v>
      </c>
      <c r="U85" s="68"/>
      <c r="V85" s="156"/>
      <c r="W85" s="156"/>
      <c r="X85" s="156"/>
      <c r="Y85" s="31" t="s">
        <v>184</v>
      </c>
      <c r="AA85" s="164"/>
      <c r="AB85" s="164"/>
      <c r="AC85" s="164"/>
      <c r="AD85" s="164"/>
      <c r="AE85" s="31" t="s">
        <v>234</v>
      </c>
      <c r="AG85" s="164"/>
      <c r="AH85" s="164"/>
      <c r="AI85" s="164"/>
      <c r="AJ85" s="164"/>
      <c r="AK85" s="31" t="s">
        <v>143</v>
      </c>
      <c r="AO85" s="121">
        <f t="shared" si="2"/>
        <v>1</v>
      </c>
    </row>
    <row r="86" spans="2:41" ht="15" customHeight="1">
      <c r="B86" s="206">
        <f>'Form 2B - Design'!C101</f>
        <v>0</v>
      </c>
      <c r="C86" s="206"/>
      <c r="D86" s="206"/>
      <c r="E86" s="31" t="s">
        <v>184</v>
      </c>
      <c r="G86" s="205">
        <f>'Form 2B - Design'!H101</f>
        <v>0</v>
      </c>
      <c r="H86" s="205"/>
      <c r="I86" s="205"/>
      <c r="J86" s="205"/>
      <c r="K86" s="31" t="s">
        <v>234</v>
      </c>
      <c r="M86" s="199">
        <f>'Form 2B - Design'!M101</f>
        <v>0</v>
      </c>
      <c r="N86" s="199"/>
      <c r="O86" s="199"/>
      <c r="P86" s="199"/>
      <c r="Q86" s="31" t="s">
        <v>143</v>
      </c>
      <c r="U86" s="68"/>
      <c r="V86" s="156"/>
      <c r="W86" s="156"/>
      <c r="X86" s="156"/>
      <c r="Y86" s="31" t="s">
        <v>184</v>
      </c>
      <c r="AA86" s="164"/>
      <c r="AB86" s="164"/>
      <c r="AC86" s="164"/>
      <c r="AD86" s="164"/>
      <c r="AE86" s="31" t="s">
        <v>234</v>
      </c>
      <c r="AG86" s="164"/>
      <c r="AH86" s="164"/>
      <c r="AI86" s="164"/>
      <c r="AJ86" s="164"/>
      <c r="AK86" s="31" t="s">
        <v>143</v>
      </c>
      <c r="AO86" s="121">
        <f t="shared" si="2"/>
        <v>1</v>
      </c>
    </row>
    <row r="87" spans="2:41" ht="15" customHeight="1">
      <c r="B87" s="206">
        <f>'Form 2B - Design'!C102</f>
        <v>0</v>
      </c>
      <c r="C87" s="206"/>
      <c r="D87" s="206"/>
      <c r="E87" s="31" t="s">
        <v>184</v>
      </c>
      <c r="G87" s="205">
        <f>'Form 2B - Design'!H102</f>
        <v>0</v>
      </c>
      <c r="H87" s="205"/>
      <c r="I87" s="205"/>
      <c r="J87" s="205"/>
      <c r="K87" s="31" t="s">
        <v>234</v>
      </c>
      <c r="M87" s="199">
        <f>'Form 2B - Design'!M102</f>
        <v>0</v>
      </c>
      <c r="N87" s="199"/>
      <c r="O87" s="199"/>
      <c r="P87" s="199"/>
      <c r="Q87" s="31" t="s">
        <v>143</v>
      </c>
      <c r="U87" s="68"/>
      <c r="V87" s="156"/>
      <c r="W87" s="156"/>
      <c r="X87" s="156"/>
      <c r="Y87" s="31" t="s">
        <v>184</v>
      </c>
      <c r="AA87" s="164"/>
      <c r="AB87" s="164"/>
      <c r="AC87" s="164"/>
      <c r="AD87" s="164"/>
      <c r="AE87" s="31" t="s">
        <v>234</v>
      </c>
      <c r="AG87" s="164"/>
      <c r="AH87" s="164"/>
      <c r="AI87" s="164"/>
      <c r="AJ87" s="164"/>
      <c r="AK87" s="31" t="s">
        <v>143</v>
      </c>
      <c r="AO87" s="121">
        <f t="shared" si="2"/>
        <v>1</v>
      </c>
    </row>
    <row r="88" spans="2:41" ht="15" customHeight="1">
      <c r="B88" s="206">
        <f>'Form 2B - Design'!C103</f>
        <v>0</v>
      </c>
      <c r="C88" s="206"/>
      <c r="D88" s="206"/>
      <c r="E88" s="31" t="s">
        <v>184</v>
      </c>
      <c r="G88" s="205">
        <f>'Form 2B - Design'!H103</f>
        <v>0</v>
      </c>
      <c r="H88" s="205"/>
      <c r="I88" s="205"/>
      <c r="J88" s="205"/>
      <c r="K88" s="31" t="s">
        <v>234</v>
      </c>
      <c r="M88" s="199">
        <f>'Form 2B - Design'!M103</f>
        <v>0</v>
      </c>
      <c r="N88" s="199"/>
      <c r="O88" s="199"/>
      <c r="P88" s="199"/>
      <c r="Q88" s="31" t="s">
        <v>143</v>
      </c>
      <c r="U88" s="68"/>
      <c r="V88" s="156"/>
      <c r="W88" s="156"/>
      <c r="X88" s="156"/>
      <c r="Y88" s="31" t="s">
        <v>184</v>
      </c>
      <c r="AA88" s="164"/>
      <c r="AB88" s="164"/>
      <c r="AC88" s="164"/>
      <c r="AD88" s="164"/>
      <c r="AE88" s="31" t="s">
        <v>234</v>
      </c>
      <c r="AG88" s="164"/>
      <c r="AH88" s="164"/>
      <c r="AI88" s="164"/>
      <c r="AJ88" s="164"/>
      <c r="AK88" s="31" t="s">
        <v>143</v>
      </c>
      <c r="AO88" s="121">
        <f t="shared" si="2"/>
        <v>1</v>
      </c>
    </row>
    <row r="89" spans="2:41" ht="15" customHeight="1">
      <c r="B89" s="206">
        <f>'Form 2B - Design'!C104</f>
        <v>0</v>
      </c>
      <c r="C89" s="206"/>
      <c r="D89" s="206"/>
      <c r="E89" s="31" t="s">
        <v>184</v>
      </c>
      <c r="G89" s="205">
        <f>'Form 2B - Design'!H104</f>
        <v>0</v>
      </c>
      <c r="H89" s="205"/>
      <c r="I89" s="205"/>
      <c r="J89" s="205"/>
      <c r="K89" s="31" t="s">
        <v>234</v>
      </c>
      <c r="M89" s="199">
        <f>'Form 2B - Design'!M104</f>
        <v>0</v>
      </c>
      <c r="N89" s="199"/>
      <c r="O89" s="199"/>
      <c r="P89" s="199"/>
      <c r="Q89" s="31" t="s">
        <v>143</v>
      </c>
      <c r="U89" s="68"/>
      <c r="V89" s="156"/>
      <c r="W89" s="156"/>
      <c r="X89" s="156"/>
      <c r="Y89" s="31" t="s">
        <v>184</v>
      </c>
      <c r="AA89" s="164"/>
      <c r="AB89" s="164"/>
      <c r="AC89" s="164"/>
      <c r="AD89" s="164"/>
      <c r="AE89" s="31" t="s">
        <v>234</v>
      </c>
      <c r="AG89" s="164"/>
      <c r="AH89" s="164"/>
      <c r="AI89" s="164"/>
      <c r="AJ89" s="164"/>
      <c r="AK89" s="31" t="s">
        <v>143</v>
      </c>
      <c r="AO89" s="121">
        <f t="shared" si="2"/>
        <v>1</v>
      </c>
    </row>
    <row r="90" spans="2:41" ht="15" customHeight="1">
      <c r="B90" s="206">
        <f>'Form 2B - Design'!C105</f>
        <v>0</v>
      </c>
      <c r="C90" s="206"/>
      <c r="D90" s="206"/>
      <c r="E90" s="31" t="s">
        <v>184</v>
      </c>
      <c r="G90" s="205">
        <f>'Form 2B - Design'!H105</f>
        <v>0</v>
      </c>
      <c r="H90" s="205"/>
      <c r="I90" s="205"/>
      <c r="J90" s="205"/>
      <c r="K90" s="31" t="s">
        <v>234</v>
      </c>
      <c r="M90" s="199">
        <f>'Form 2B - Design'!M105</f>
        <v>0</v>
      </c>
      <c r="N90" s="199"/>
      <c r="O90" s="199"/>
      <c r="P90" s="199"/>
      <c r="Q90" s="31" t="s">
        <v>143</v>
      </c>
      <c r="U90" s="68"/>
      <c r="V90" s="156"/>
      <c r="W90" s="156"/>
      <c r="X90" s="156"/>
      <c r="Y90" s="31" t="s">
        <v>184</v>
      </c>
      <c r="AA90" s="164"/>
      <c r="AB90" s="164"/>
      <c r="AC90" s="164"/>
      <c r="AD90" s="164"/>
      <c r="AE90" s="31" t="s">
        <v>234</v>
      </c>
      <c r="AG90" s="164"/>
      <c r="AH90" s="164"/>
      <c r="AI90" s="164"/>
      <c r="AJ90" s="164"/>
      <c r="AK90" s="31" t="s">
        <v>143</v>
      </c>
      <c r="AO90" s="121">
        <f t="shared" si="2"/>
        <v>1</v>
      </c>
    </row>
    <row r="91" spans="2:41" ht="15" customHeight="1">
      <c r="B91" s="206">
        <f>'Form 2B - Design'!C106</f>
        <v>0</v>
      </c>
      <c r="C91" s="206"/>
      <c r="D91" s="206"/>
      <c r="E91" s="31" t="s">
        <v>184</v>
      </c>
      <c r="G91" s="205">
        <f>'Form 2B - Design'!H106</f>
        <v>0</v>
      </c>
      <c r="H91" s="205"/>
      <c r="I91" s="205"/>
      <c r="J91" s="205"/>
      <c r="K91" s="31" t="s">
        <v>234</v>
      </c>
      <c r="M91" s="199">
        <f>'Form 2B - Design'!M106</f>
        <v>0</v>
      </c>
      <c r="N91" s="199"/>
      <c r="O91" s="199"/>
      <c r="P91" s="199"/>
      <c r="Q91" s="31" t="s">
        <v>143</v>
      </c>
      <c r="U91" s="68"/>
      <c r="V91" s="156"/>
      <c r="W91" s="156"/>
      <c r="X91" s="156"/>
      <c r="Y91" s="31" t="s">
        <v>184</v>
      </c>
      <c r="AA91" s="164"/>
      <c r="AB91" s="164"/>
      <c r="AC91" s="164"/>
      <c r="AD91" s="164"/>
      <c r="AE91" s="31" t="s">
        <v>234</v>
      </c>
      <c r="AG91" s="164"/>
      <c r="AH91" s="164"/>
      <c r="AI91" s="164"/>
      <c r="AJ91" s="164"/>
      <c r="AK91" s="31" t="s">
        <v>143</v>
      </c>
      <c r="AO91" s="121">
        <f t="shared" si="2"/>
        <v>1</v>
      </c>
    </row>
    <row r="92" spans="2:41" ht="15" customHeight="1">
      <c r="B92" s="206">
        <f>'Form 2B - Design'!S97</f>
        <v>0</v>
      </c>
      <c r="C92" s="206"/>
      <c r="D92" s="206"/>
      <c r="E92" s="31" t="s">
        <v>184</v>
      </c>
      <c r="G92" s="205">
        <f>'Form 2B - Design'!X97</f>
        <v>0</v>
      </c>
      <c r="H92" s="205"/>
      <c r="I92" s="205"/>
      <c r="J92" s="205"/>
      <c r="K92" s="31" t="s">
        <v>234</v>
      </c>
      <c r="M92" s="199">
        <f>'Form 2B - Design'!AC97</f>
        <v>0</v>
      </c>
      <c r="N92" s="199"/>
      <c r="O92" s="199"/>
      <c r="P92" s="199"/>
      <c r="Q92" s="31" t="s">
        <v>143</v>
      </c>
      <c r="U92" s="68"/>
      <c r="V92" s="156"/>
      <c r="W92" s="156"/>
      <c r="X92" s="156"/>
      <c r="Y92" s="31" t="s">
        <v>184</v>
      </c>
      <c r="AA92" s="164"/>
      <c r="AB92" s="164"/>
      <c r="AC92" s="164"/>
      <c r="AD92" s="164"/>
      <c r="AE92" s="31" t="s">
        <v>234</v>
      </c>
      <c r="AG92" s="164"/>
      <c r="AH92" s="164"/>
      <c r="AI92" s="164"/>
      <c r="AJ92" s="164"/>
      <c r="AK92" s="31" t="s">
        <v>143</v>
      </c>
      <c r="AO92" s="121">
        <f t="shared" si="2"/>
        <v>1</v>
      </c>
    </row>
    <row r="93" spans="2:41" ht="15" customHeight="1">
      <c r="B93" s="206">
        <f>'Form 2B - Design'!S98</f>
        <v>0</v>
      </c>
      <c r="C93" s="206"/>
      <c r="D93" s="206"/>
      <c r="E93" s="31" t="s">
        <v>184</v>
      </c>
      <c r="G93" s="205">
        <f>'Form 2B - Design'!X98</f>
        <v>0</v>
      </c>
      <c r="H93" s="205"/>
      <c r="I93" s="205"/>
      <c r="J93" s="205"/>
      <c r="K93" s="31" t="s">
        <v>234</v>
      </c>
      <c r="M93" s="199">
        <f>'Form 2B - Design'!AC98</f>
        <v>0</v>
      </c>
      <c r="N93" s="199"/>
      <c r="O93" s="199"/>
      <c r="P93" s="199"/>
      <c r="Q93" s="31" t="s">
        <v>143</v>
      </c>
      <c r="U93" s="68"/>
      <c r="V93" s="156"/>
      <c r="W93" s="156"/>
      <c r="X93" s="156"/>
      <c r="Y93" s="31" t="s">
        <v>184</v>
      </c>
      <c r="AA93" s="164"/>
      <c r="AB93" s="164"/>
      <c r="AC93" s="164"/>
      <c r="AD93" s="164"/>
      <c r="AE93" s="31" t="s">
        <v>234</v>
      </c>
      <c r="AG93" s="164"/>
      <c r="AH93" s="164"/>
      <c r="AI93" s="164"/>
      <c r="AJ93" s="164"/>
      <c r="AK93" s="31" t="s">
        <v>143</v>
      </c>
      <c r="AO93" s="121">
        <f t="shared" si="2"/>
        <v>1</v>
      </c>
    </row>
    <row r="94" spans="2:41" ht="15" customHeight="1">
      <c r="B94" s="206">
        <f>'Form 2B - Design'!S99</f>
        <v>0</v>
      </c>
      <c r="C94" s="206"/>
      <c r="D94" s="206"/>
      <c r="E94" s="31" t="s">
        <v>184</v>
      </c>
      <c r="G94" s="205">
        <f>'Form 2B - Design'!X99</f>
        <v>0</v>
      </c>
      <c r="H94" s="205"/>
      <c r="I94" s="205"/>
      <c r="J94" s="205"/>
      <c r="K94" s="31" t="s">
        <v>234</v>
      </c>
      <c r="M94" s="199">
        <f>'Form 2B - Design'!AC99</f>
        <v>0</v>
      </c>
      <c r="N94" s="199"/>
      <c r="O94" s="199"/>
      <c r="P94" s="199"/>
      <c r="Q94" s="31" t="s">
        <v>143</v>
      </c>
      <c r="U94" s="68"/>
      <c r="V94" s="156"/>
      <c r="W94" s="156"/>
      <c r="X94" s="156"/>
      <c r="Y94" s="31" t="s">
        <v>184</v>
      </c>
      <c r="AA94" s="164"/>
      <c r="AB94" s="164"/>
      <c r="AC94" s="164"/>
      <c r="AD94" s="164"/>
      <c r="AE94" s="31" t="s">
        <v>234</v>
      </c>
      <c r="AG94" s="164"/>
      <c r="AH94" s="164"/>
      <c r="AI94" s="164"/>
      <c r="AJ94" s="164"/>
      <c r="AK94" s="31" t="s">
        <v>143</v>
      </c>
      <c r="AO94" s="121">
        <f t="shared" si="2"/>
        <v>1</v>
      </c>
    </row>
    <row r="95" spans="2:41" ht="15" customHeight="1">
      <c r="B95" s="206">
        <f>'Form 2B - Design'!S100</f>
        <v>0</v>
      </c>
      <c r="C95" s="206"/>
      <c r="D95" s="206"/>
      <c r="E95" s="31" t="s">
        <v>184</v>
      </c>
      <c r="G95" s="205">
        <f>'Form 2B - Design'!X100</f>
        <v>0</v>
      </c>
      <c r="H95" s="205"/>
      <c r="I95" s="205"/>
      <c r="J95" s="205"/>
      <c r="K95" s="31" t="s">
        <v>234</v>
      </c>
      <c r="M95" s="199">
        <f>'Form 2B - Design'!AC100</f>
        <v>0</v>
      </c>
      <c r="N95" s="199"/>
      <c r="O95" s="199"/>
      <c r="P95" s="199"/>
      <c r="Q95" s="31" t="s">
        <v>143</v>
      </c>
      <c r="U95" s="68"/>
      <c r="V95" s="156"/>
      <c r="W95" s="156"/>
      <c r="X95" s="156"/>
      <c r="Y95" s="31" t="s">
        <v>184</v>
      </c>
      <c r="AA95" s="164"/>
      <c r="AB95" s="164"/>
      <c r="AC95" s="164"/>
      <c r="AD95" s="164"/>
      <c r="AE95" s="31" t="s">
        <v>234</v>
      </c>
      <c r="AG95" s="164"/>
      <c r="AH95" s="164"/>
      <c r="AI95" s="164"/>
      <c r="AJ95" s="164"/>
      <c r="AK95" s="31" t="s">
        <v>143</v>
      </c>
      <c r="AO95" s="121">
        <f t="shared" si="2"/>
        <v>1</v>
      </c>
    </row>
    <row r="96" spans="2:41" ht="15" customHeight="1">
      <c r="B96" s="206">
        <f>'Form 2B - Design'!S101</f>
        <v>0</v>
      </c>
      <c r="C96" s="206"/>
      <c r="D96" s="206"/>
      <c r="E96" s="31" t="s">
        <v>184</v>
      </c>
      <c r="G96" s="205">
        <f>'Form 2B - Design'!X101</f>
        <v>0</v>
      </c>
      <c r="H96" s="205"/>
      <c r="I96" s="205"/>
      <c r="J96" s="205"/>
      <c r="K96" s="31" t="s">
        <v>234</v>
      </c>
      <c r="M96" s="199">
        <f>'Form 2B - Design'!AC101</f>
        <v>0</v>
      </c>
      <c r="N96" s="199"/>
      <c r="O96" s="199"/>
      <c r="P96" s="199"/>
      <c r="Q96" s="31" t="s">
        <v>143</v>
      </c>
      <c r="U96" s="68"/>
      <c r="V96" s="156"/>
      <c r="W96" s="156"/>
      <c r="X96" s="156"/>
      <c r="Y96" s="31" t="s">
        <v>184</v>
      </c>
      <c r="AA96" s="164"/>
      <c r="AB96" s="164"/>
      <c r="AC96" s="164"/>
      <c r="AD96" s="164"/>
      <c r="AE96" s="31" t="s">
        <v>234</v>
      </c>
      <c r="AG96" s="164"/>
      <c r="AH96" s="164"/>
      <c r="AI96" s="164"/>
      <c r="AJ96" s="164"/>
      <c r="AK96" s="31" t="s">
        <v>143</v>
      </c>
      <c r="AO96" s="121">
        <f t="shared" si="2"/>
        <v>1</v>
      </c>
    </row>
    <row r="97" spans="2:41" ht="15" customHeight="1">
      <c r="B97" s="206">
        <f>'Form 2B - Design'!S102</f>
        <v>0</v>
      </c>
      <c r="C97" s="206"/>
      <c r="D97" s="206"/>
      <c r="E97" s="31" t="s">
        <v>184</v>
      </c>
      <c r="G97" s="205">
        <f>'Form 2B - Design'!X102</f>
        <v>0</v>
      </c>
      <c r="H97" s="205"/>
      <c r="I97" s="205"/>
      <c r="J97" s="205"/>
      <c r="K97" s="31" t="s">
        <v>234</v>
      </c>
      <c r="M97" s="199">
        <f>'Form 2B - Design'!AC102</f>
        <v>0</v>
      </c>
      <c r="N97" s="199"/>
      <c r="O97" s="199"/>
      <c r="P97" s="199"/>
      <c r="Q97" s="31" t="s">
        <v>143</v>
      </c>
      <c r="U97" s="68"/>
      <c r="V97" s="156"/>
      <c r="W97" s="156"/>
      <c r="X97" s="156"/>
      <c r="Y97" s="31" t="s">
        <v>184</v>
      </c>
      <c r="AA97" s="164"/>
      <c r="AB97" s="164"/>
      <c r="AC97" s="164"/>
      <c r="AD97" s="164"/>
      <c r="AE97" s="31" t="s">
        <v>234</v>
      </c>
      <c r="AG97" s="164"/>
      <c r="AH97" s="164"/>
      <c r="AI97" s="164"/>
      <c r="AJ97" s="164"/>
      <c r="AK97" s="31" t="s">
        <v>143</v>
      </c>
      <c r="AO97" s="121">
        <f t="shared" si="2"/>
        <v>1</v>
      </c>
    </row>
    <row r="98" spans="2:41" ht="15" customHeight="1">
      <c r="B98" s="206">
        <f>'Form 2B - Design'!S103</f>
        <v>0</v>
      </c>
      <c r="C98" s="206"/>
      <c r="D98" s="206"/>
      <c r="E98" s="31" t="s">
        <v>184</v>
      </c>
      <c r="G98" s="205">
        <f>'Form 2B - Design'!X103</f>
        <v>0</v>
      </c>
      <c r="H98" s="205"/>
      <c r="I98" s="205"/>
      <c r="J98" s="205"/>
      <c r="K98" s="31" t="s">
        <v>234</v>
      </c>
      <c r="M98" s="199">
        <f>'Form 2B - Design'!AC103</f>
        <v>0</v>
      </c>
      <c r="N98" s="199"/>
      <c r="O98" s="199"/>
      <c r="P98" s="199"/>
      <c r="Q98" s="31" t="s">
        <v>143</v>
      </c>
      <c r="U98" s="68"/>
      <c r="V98" s="156"/>
      <c r="W98" s="156"/>
      <c r="X98" s="156"/>
      <c r="Y98" s="31" t="s">
        <v>184</v>
      </c>
      <c r="AA98" s="164"/>
      <c r="AB98" s="164"/>
      <c r="AC98" s="164"/>
      <c r="AD98" s="164"/>
      <c r="AE98" s="31" t="s">
        <v>234</v>
      </c>
      <c r="AG98" s="164"/>
      <c r="AH98" s="164"/>
      <c r="AI98" s="164"/>
      <c r="AJ98" s="164"/>
      <c r="AK98" s="31" t="s">
        <v>143</v>
      </c>
      <c r="AO98" s="121">
        <f t="shared" si="2"/>
        <v>1</v>
      </c>
    </row>
    <row r="99" spans="2:41" ht="15" customHeight="1">
      <c r="B99" s="206">
        <f>'Form 2B - Design'!S104</f>
        <v>0</v>
      </c>
      <c r="C99" s="206"/>
      <c r="D99" s="206"/>
      <c r="E99" s="31" t="s">
        <v>184</v>
      </c>
      <c r="G99" s="205">
        <f>'Form 2B - Design'!X104</f>
        <v>0</v>
      </c>
      <c r="H99" s="205"/>
      <c r="I99" s="205"/>
      <c r="J99" s="205"/>
      <c r="K99" s="31" t="s">
        <v>234</v>
      </c>
      <c r="M99" s="199">
        <f>'Form 2B - Design'!AC104</f>
        <v>0</v>
      </c>
      <c r="N99" s="199"/>
      <c r="O99" s="199"/>
      <c r="P99" s="199"/>
      <c r="Q99" s="31" t="s">
        <v>143</v>
      </c>
      <c r="U99" s="68"/>
      <c r="V99" s="156"/>
      <c r="W99" s="156"/>
      <c r="X99" s="156"/>
      <c r="Y99" s="31" t="s">
        <v>184</v>
      </c>
      <c r="AA99" s="164"/>
      <c r="AB99" s="164"/>
      <c r="AC99" s="164"/>
      <c r="AD99" s="164"/>
      <c r="AE99" s="31" t="s">
        <v>234</v>
      </c>
      <c r="AG99" s="164"/>
      <c r="AH99" s="164"/>
      <c r="AI99" s="164"/>
      <c r="AJ99" s="164"/>
      <c r="AK99" s="31" t="s">
        <v>143</v>
      </c>
      <c r="AO99" s="121">
        <f t="shared" si="2"/>
        <v>1</v>
      </c>
    </row>
    <row r="100" spans="2:41" ht="15" customHeight="1">
      <c r="B100" s="206">
        <f>'Form 2B - Design'!S105</f>
        <v>0</v>
      </c>
      <c r="C100" s="206"/>
      <c r="D100" s="206"/>
      <c r="E100" s="31" t="s">
        <v>184</v>
      </c>
      <c r="G100" s="205">
        <f>'Form 2B - Design'!X105</f>
        <v>0</v>
      </c>
      <c r="H100" s="205"/>
      <c r="I100" s="205"/>
      <c r="J100" s="205"/>
      <c r="K100" s="31" t="s">
        <v>234</v>
      </c>
      <c r="M100" s="199">
        <f>'Form 2B - Design'!AC105</f>
        <v>0</v>
      </c>
      <c r="N100" s="199"/>
      <c r="O100" s="199"/>
      <c r="P100" s="199"/>
      <c r="Q100" s="31" t="s">
        <v>143</v>
      </c>
      <c r="U100" s="68"/>
      <c r="V100" s="156"/>
      <c r="W100" s="156"/>
      <c r="X100" s="156"/>
      <c r="Y100" s="31" t="s">
        <v>184</v>
      </c>
      <c r="AA100" s="164"/>
      <c r="AB100" s="164"/>
      <c r="AC100" s="164"/>
      <c r="AD100" s="164"/>
      <c r="AE100" s="31" t="s">
        <v>234</v>
      </c>
      <c r="AG100" s="164"/>
      <c r="AH100" s="164"/>
      <c r="AI100" s="164"/>
      <c r="AJ100" s="164"/>
      <c r="AK100" s="31" t="s">
        <v>143</v>
      </c>
      <c r="AO100" s="121">
        <f t="shared" si="2"/>
        <v>1</v>
      </c>
    </row>
    <row r="101" spans="2:41" ht="15" customHeight="1">
      <c r="B101" s="206">
        <f>'Form 2B - Design'!S106</f>
        <v>0</v>
      </c>
      <c r="C101" s="206"/>
      <c r="D101" s="206"/>
      <c r="E101" s="31" t="s">
        <v>184</v>
      </c>
      <c r="G101" s="205">
        <f>'Form 2B - Design'!X106</f>
        <v>0</v>
      </c>
      <c r="H101" s="205"/>
      <c r="I101" s="205"/>
      <c r="J101" s="205"/>
      <c r="K101" s="31" t="s">
        <v>234</v>
      </c>
      <c r="M101" s="199">
        <f>'Form 2B - Design'!AC106</f>
        <v>0</v>
      </c>
      <c r="N101" s="199"/>
      <c r="O101" s="199"/>
      <c r="P101" s="199"/>
      <c r="Q101" s="31" t="s">
        <v>143</v>
      </c>
      <c r="U101" s="68"/>
      <c r="V101" s="156"/>
      <c r="W101" s="156"/>
      <c r="X101" s="156"/>
      <c r="Y101" s="31" t="s">
        <v>184</v>
      </c>
      <c r="AA101" s="164"/>
      <c r="AB101" s="164"/>
      <c r="AC101" s="164"/>
      <c r="AD101" s="164"/>
      <c r="AE101" s="31" t="s">
        <v>234</v>
      </c>
      <c r="AG101" s="164"/>
      <c r="AH101" s="164"/>
      <c r="AI101" s="164"/>
      <c r="AJ101" s="164"/>
      <c r="AK101" s="31" t="s">
        <v>143</v>
      </c>
      <c r="AO101" s="121">
        <f t="shared" si="2"/>
        <v>1</v>
      </c>
    </row>
    <row r="102" spans="2:41" ht="4.9000000000000004" customHeight="1">
      <c r="H102" s="35"/>
      <c r="J102" s="41"/>
      <c r="K102" s="41"/>
      <c r="L102" s="41"/>
      <c r="N102" s="45"/>
      <c r="O102" s="45"/>
      <c r="P102" s="45"/>
      <c r="Q102" s="45"/>
      <c r="W102" s="35"/>
      <c r="X102" s="35"/>
      <c r="Y102" s="35"/>
      <c r="AA102" s="41"/>
      <c r="AB102" s="41"/>
      <c r="AC102" s="41"/>
      <c r="AE102" s="45"/>
      <c r="AF102" s="45"/>
      <c r="AG102" s="45"/>
      <c r="AH102" s="45"/>
    </row>
    <row r="103" spans="2:41" ht="15" customHeight="1">
      <c r="H103" s="35"/>
      <c r="J103" s="41"/>
      <c r="K103" s="41"/>
      <c r="L103" s="41"/>
      <c r="N103" s="45"/>
      <c r="O103" s="45"/>
      <c r="P103" s="45"/>
      <c r="Q103" s="45"/>
      <c r="W103" s="35"/>
      <c r="X103" s="35"/>
      <c r="Y103" s="35"/>
      <c r="AA103" s="41"/>
      <c r="AB103" s="41"/>
      <c r="AC103" s="41"/>
      <c r="AE103" s="45"/>
      <c r="AF103" s="45"/>
      <c r="AG103" s="45"/>
      <c r="AH103" s="45"/>
    </row>
    <row r="104" spans="2:41" ht="15" customHeight="1">
      <c r="H104" s="35"/>
      <c r="J104" s="41"/>
      <c r="K104" s="41"/>
      <c r="L104" s="41"/>
      <c r="N104" s="45"/>
      <c r="O104" s="45"/>
      <c r="P104" s="45"/>
      <c r="Q104" s="45"/>
      <c r="W104" s="35"/>
      <c r="X104" s="35"/>
      <c r="Y104" s="35"/>
      <c r="AA104" s="41"/>
      <c r="AB104" s="41"/>
      <c r="AC104" s="41"/>
      <c r="AE104" s="45"/>
      <c r="AF104" s="45"/>
      <c r="AG104" s="45"/>
      <c r="AH104" s="45"/>
    </row>
    <row r="105" spans="2:41" ht="15" customHeight="1">
      <c r="H105" s="35"/>
      <c r="J105" s="41"/>
      <c r="K105" s="41"/>
      <c r="L105" s="41"/>
      <c r="N105" s="45"/>
      <c r="O105" s="45"/>
      <c r="P105" s="45"/>
      <c r="Q105" s="45"/>
      <c r="W105" s="35"/>
      <c r="X105" s="35"/>
      <c r="Y105" s="35"/>
      <c r="AA105" s="41"/>
      <c r="AB105" s="41"/>
      <c r="AC105" s="41"/>
      <c r="AE105" s="45"/>
      <c r="AF105" s="45"/>
      <c r="AG105" s="45"/>
      <c r="AH105" s="45"/>
    </row>
    <row r="106" spans="2:41" ht="15" customHeight="1">
      <c r="H106" s="35"/>
      <c r="J106" s="41"/>
      <c r="K106" s="41"/>
      <c r="L106" s="41"/>
      <c r="N106" s="45"/>
      <c r="O106" s="45"/>
      <c r="P106" s="45"/>
      <c r="Q106" s="45"/>
      <c r="W106" s="35"/>
      <c r="X106" s="35"/>
      <c r="Y106" s="35"/>
      <c r="AA106" s="41"/>
      <c r="AB106" s="41"/>
      <c r="AC106" s="41"/>
      <c r="AE106" s="45"/>
      <c r="AF106" s="45"/>
      <c r="AG106" s="45"/>
      <c r="AH106" s="45"/>
    </row>
    <row r="107" spans="2:41" ht="15" customHeight="1">
      <c r="H107" s="35"/>
      <c r="J107" s="41"/>
      <c r="K107" s="41"/>
      <c r="L107" s="41"/>
      <c r="N107" s="45"/>
      <c r="O107" s="45"/>
      <c r="P107" s="45"/>
      <c r="Q107" s="45"/>
      <c r="W107" s="35"/>
      <c r="X107" s="35"/>
      <c r="Y107" s="35"/>
      <c r="AA107" s="41"/>
      <c r="AB107" s="41"/>
      <c r="AC107" s="41"/>
      <c r="AE107" s="45"/>
      <c r="AF107" s="45"/>
      <c r="AG107" s="45"/>
      <c r="AH107" s="45"/>
    </row>
    <row r="108" spans="2:41" ht="15" customHeight="1">
      <c r="AK108" s="35"/>
    </row>
    <row r="109" spans="2:41" ht="15" customHeight="1">
      <c r="B109" s="180">
        <f>Tables!$C$13</f>
        <v>45031</v>
      </c>
      <c r="C109" s="180"/>
      <c r="D109" s="180"/>
      <c r="E109" s="180"/>
      <c r="F109" s="180"/>
      <c r="G109" s="180"/>
      <c r="H109" s="180"/>
      <c r="R109" s="175" t="s">
        <v>342</v>
      </c>
      <c r="S109" s="175"/>
      <c r="T109" s="175"/>
      <c r="U109" s="175"/>
      <c r="AK109" s="35"/>
    </row>
    <row r="110" spans="2:41" ht="15" customHeight="1">
      <c r="C110" s="148" t="s">
        <v>240</v>
      </c>
      <c r="D110" s="160">
        <f>IF(ISBLANK($E$17),"",$E$17)</f>
        <v>0</v>
      </c>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43"/>
      <c r="AB110" s="43"/>
      <c r="AC110" s="43"/>
      <c r="AF110" s="148" t="s">
        <v>99</v>
      </c>
      <c r="AG110" s="161">
        <f>$AF$17</f>
        <v>0</v>
      </c>
      <c r="AH110" s="161"/>
      <c r="AI110" s="161"/>
      <c r="AJ110" s="161"/>
      <c r="AK110" s="161"/>
    </row>
    <row r="111" spans="2:41" ht="15" customHeight="1">
      <c r="H111" s="44"/>
      <c r="I111" s="44"/>
      <c r="J111" s="148"/>
      <c r="K111" s="148"/>
      <c r="L111" s="148"/>
      <c r="M111" s="44"/>
      <c r="N111" s="43"/>
      <c r="O111" s="43"/>
      <c r="P111" s="43"/>
      <c r="Q111" s="43"/>
      <c r="R111" s="43"/>
      <c r="S111" s="43"/>
      <c r="T111" s="43"/>
      <c r="U111" s="43"/>
      <c r="V111" s="43"/>
      <c r="W111" s="43"/>
      <c r="X111" s="43"/>
      <c r="Y111" s="43"/>
      <c r="Z111" s="43"/>
      <c r="AA111" s="43"/>
      <c r="AB111" s="43"/>
      <c r="AC111" s="43"/>
      <c r="AF111" s="148" t="s">
        <v>178</v>
      </c>
      <c r="AG111" s="197">
        <f>IF(ISBLANK($AF$18),"",$AF$18)</f>
        <v>0</v>
      </c>
      <c r="AH111" s="197"/>
      <c r="AI111" s="197"/>
      <c r="AJ111" s="197"/>
      <c r="AK111" s="197"/>
    </row>
    <row r="112" spans="2:41" ht="4.9000000000000004" customHeight="1">
      <c r="H112" s="35"/>
      <c r="J112" s="41"/>
      <c r="K112" s="41"/>
      <c r="L112" s="41"/>
      <c r="N112" s="45"/>
      <c r="O112" s="45"/>
      <c r="P112" s="45"/>
      <c r="Q112" s="45"/>
      <c r="W112" s="35"/>
      <c r="X112" s="35"/>
      <c r="Y112" s="35"/>
      <c r="AA112" s="41"/>
      <c r="AB112" s="41"/>
      <c r="AC112" s="41"/>
      <c r="AE112" s="45"/>
      <c r="AF112" s="45"/>
      <c r="AG112" s="45"/>
      <c r="AH112" s="45"/>
    </row>
    <row r="113" spans="1:43" ht="15" customHeight="1">
      <c r="A113" s="203" t="s">
        <v>245</v>
      </c>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203"/>
      <c r="AK113" s="203"/>
      <c r="AL113" s="203"/>
      <c r="AM113" s="128"/>
      <c r="AN113" s="130"/>
    </row>
    <row r="114" spans="1:43" ht="30" customHeight="1">
      <c r="B114" s="1" t="s">
        <v>296</v>
      </c>
      <c r="I114" s="194" t="s">
        <v>343</v>
      </c>
      <c r="J114" s="194"/>
      <c r="K114" s="194"/>
      <c r="L114" s="194"/>
      <c r="M114" s="1"/>
      <c r="N114" s="194" t="s">
        <v>344</v>
      </c>
      <c r="O114" s="194"/>
      <c r="P114" s="194"/>
      <c r="Q114" s="194"/>
      <c r="S114" s="194" t="s">
        <v>345</v>
      </c>
      <c r="T114" s="194"/>
      <c r="U114" s="194"/>
      <c r="V114" s="194"/>
      <c r="X114" s="194" t="s">
        <v>249</v>
      </c>
      <c r="Y114" s="194"/>
      <c r="Z114" s="194"/>
      <c r="AA114" s="194"/>
      <c r="AC114" s="194" t="s">
        <v>250</v>
      </c>
      <c r="AD114" s="194"/>
      <c r="AE114" s="194"/>
      <c r="AF114" s="194"/>
      <c r="AH114" s="194" t="s">
        <v>346</v>
      </c>
      <c r="AI114" s="194"/>
      <c r="AJ114" s="194"/>
      <c r="AK114" s="194"/>
    </row>
    <row r="115" spans="1:43" ht="15" customHeight="1">
      <c r="C115" s="176">
        <f>Tables!$C$15</f>
        <v>1.2</v>
      </c>
      <c r="D115" s="176"/>
      <c r="G115" s="148" t="s">
        <v>14</v>
      </c>
      <c r="I115" s="162">
        <f>'Form 2B - Design'!M114</f>
        <v>0</v>
      </c>
      <c r="J115" s="162"/>
      <c r="K115" s="162"/>
      <c r="L115" s="162"/>
      <c r="N115" s="193">
        <f>'Form 2B - Design'!Q114</f>
        <v>0</v>
      </c>
      <c r="O115" s="193"/>
      <c r="P115" s="193"/>
      <c r="Q115" s="193"/>
      <c r="S115" s="193">
        <f>'Form 2B - Design'!U114</f>
        <v>0</v>
      </c>
      <c r="T115" s="193"/>
      <c r="U115" s="193"/>
      <c r="V115" s="193"/>
      <c r="X115" s="193">
        <f>'Form 2B - Design'!Y114</f>
        <v>0</v>
      </c>
      <c r="Y115" s="193"/>
      <c r="Z115" s="193"/>
      <c r="AA115" s="193"/>
      <c r="AC115" s="193">
        <f>'Form 2B - Design'!AC114</f>
        <v>0</v>
      </c>
      <c r="AD115" s="193"/>
      <c r="AE115" s="193"/>
      <c r="AF115" s="193"/>
      <c r="AH115" s="193">
        <f>'Form 2B - Design'!AG114</f>
        <v>0</v>
      </c>
      <c r="AI115" s="193"/>
      <c r="AJ115" s="193"/>
      <c r="AK115" s="193"/>
    </row>
    <row r="116" spans="1:43" ht="15" customHeight="1">
      <c r="C116" s="176">
        <f>Tables!$C$16</f>
        <v>5.7</v>
      </c>
      <c r="D116" s="176"/>
      <c r="G116" s="148" t="s">
        <v>19</v>
      </c>
      <c r="I116" s="162">
        <f>'Form 2B - Design'!M115</f>
        <v>0</v>
      </c>
      <c r="J116" s="162"/>
      <c r="K116" s="162"/>
      <c r="L116" s="162"/>
      <c r="N116" s="192">
        <f>'Form 2B - Design'!Q115</f>
        <v>0</v>
      </c>
      <c r="O116" s="192"/>
      <c r="P116" s="192"/>
      <c r="Q116" s="192"/>
      <c r="S116" s="192">
        <f>'Form 2B - Design'!U115</f>
        <v>0</v>
      </c>
      <c r="T116" s="192"/>
      <c r="U116" s="192"/>
      <c r="V116" s="192"/>
      <c r="X116" s="192">
        <f>'Form 2B - Design'!Y115</f>
        <v>0</v>
      </c>
      <c r="Y116" s="192"/>
      <c r="Z116" s="192"/>
      <c r="AA116" s="192"/>
      <c r="AC116" s="193">
        <f>'Form 2B - Design'!AC115</f>
        <v>0</v>
      </c>
      <c r="AD116" s="193"/>
      <c r="AE116" s="193"/>
      <c r="AF116" s="193"/>
      <c r="AH116" s="192">
        <f>'Form 2B - Design'!AG115</f>
        <v>0</v>
      </c>
      <c r="AI116" s="192"/>
      <c r="AJ116" s="192"/>
      <c r="AK116" s="192"/>
    </row>
    <row r="117" spans="1:43" ht="15" customHeight="1">
      <c r="C117" s="176">
        <f>Tables!$C$17</f>
        <v>7.21</v>
      </c>
      <c r="D117" s="176"/>
      <c r="G117" s="148" t="s">
        <v>24</v>
      </c>
      <c r="I117" s="162">
        <f>'Form 2B - Design'!M116</f>
        <v>0</v>
      </c>
      <c r="J117" s="162"/>
      <c r="K117" s="162"/>
      <c r="L117" s="162"/>
      <c r="N117" s="192">
        <f>'Form 2B - Design'!Q116</f>
        <v>0</v>
      </c>
      <c r="O117" s="192"/>
      <c r="P117" s="192"/>
      <c r="Q117" s="192"/>
      <c r="S117" s="192">
        <f>'Form 2B - Design'!U116</f>
        <v>0</v>
      </c>
      <c r="T117" s="192"/>
      <c r="U117" s="192"/>
      <c r="V117" s="192"/>
      <c r="X117" s="192">
        <f>'Form 2B - Design'!Y116</f>
        <v>0</v>
      </c>
      <c r="Y117" s="192"/>
      <c r="Z117" s="192"/>
      <c r="AA117" s="192"/>
      <c r="AC117" s="193">
        <f>'Form 2B - Design'!AC116</f>
        <v>0</v>
      </c>
      <c r="AD117" s="193"/>
      <c r="AE117" s="193"/>
      <c r="AF117" s="193"/>
      <c r="AH117" s="192">
        <f>'Form 2B - Design'!AG116</f>
        <v>0</v>
      </c>
      <c r="AI117" s="192"/>
      <c r="AJ117" s="192"/>
      <c r="AK117" s="192"/>
    </row>
    <row r="118" spans="1:43" ht="15" customHeight="1">
      <c r="C118" s="176">
        <f>Tables!$C$18</f>
        <v>8.6300000000000008</v>
      </c>
      <c r="D118" s="176"/>
      <c r="G118" s="148" t="s">
        <v>29</v>
      </c>
      <c r="I118" s="162">
        <f>'Form 2B - Design'!M117</f>
        <v>0</v>
      </c>
      <c r="J118" s="162"/>
      <c r="K118" s="162"/>
      <c r="L118" s="162"/>
      <c r="N118" s="192">
        <f>'Form 2B - Design'!Q117</f>
        <v>0</v>
      </c>
      <c r="O118" s="192"/>
      <c r="P118" s="192"/>
      <c r="Q118" s="192"/>
      <c r="S118" s="192">
        <f>'Form 2B - Design'!U117</f>
        <v>0</v>
      </c>
      <c r="T118" s="192"/>
      <c r="U118" s="192"/>
      <c r="V118" s="192"/>
      <c r="X118" s="192">
        <f>'Form 2B - Design'!Y117</f>
        <v>0</v>
      </c>
      <c r="Y118" s="192"/>
      <c r="Z118" s="192"/>
      <c r="AA118" s="192"/>
      <c r="AC118" s="193">
        <f>'Form 2B - Design'!AC117</f>
        <v>0</v>
      </c>
      <c r="AD118" s="193"/>
      <c r="AE118" s="193"/>
      <c r="AF118" s="193"/>
      <c r="AH118" s="192">
        <f>'Form 2B - Design'!AG117</f>
        <v>0</v>
      </c>
      <c r="AI118" s="192"/>
      <c r="AJ118" s="192"/>
      <c r="AK118" s="192"/>
      <c r="AO118" s="84" t="s">
        <v>253</v>
      </c>
      <c r="AP118" s="120">
        <f>Tables!C25</f>
        <v>5</v>
      </c>
    </row>
    <row r="119" spans="1:43" ht="15" customHeight="1">
      <c r="C119" s="176">
        <f>Tables!$C$19</f>
        <v>10.8</v>
      </c>
      <c r="D119" s="176"/>
      <c r="G119" s="148" t="s">
        <v>32</v>
      </c>
      <c r="I119" s="162">
        <f>'Form 2B - Design'!M118</f>
        <v>0</v>
      </c>
      <c r="J119" s="162"/>
      <c r="K119" s="162"/>
      <c r="L119" s="162"/>
      <c r="N119" s="192">
        <f>'Form 2B - Design'!Q118</f>
        <v>0</v>
      </c>
      <c r="O119" s="192"/>
      <c r="P119" s="192"/>
      <c r="Q119" s="192"/>
      <c r="S119" s="192">
        <f>'Form 2B - Design'!U118</f>
        <v>0</v>
      </c>
      <c r="T119" s="192"/>
      <c r="U119" s="192"/>
      <c r="V119" s="192"/>
      <c r="X119" s="192">
        <f>'Form 2B - Design'!Y118</f>
        <v>0</v>
      </c>
      <c r="Y119" s="192"/>
      <c r="Z119" s="192"/>
      <c r="AA119" s="192"/>
      <c r="AC119" s="193">
        <f>'Form 2B - Design'!AC118</f>
        <v>0</v>
      </c>
      <c r="AD119" s="193"/>
      <c r="AE119" s="193"/>
      <c r="AF119" s="193"/>
      <c r="AH119" s="192">
        <f>'Form 2B - Design'!AG118</f>
        <v>0</v>
      </c>
      <c r="AI119" s="192"/>
      <c r="AJ119" s="192"/>
      <c r="AK119" s="192"/>
    </row>
    <row r="120" spans="1:43" ht="15" customHeight="1">
      <c r="C120" s="176">
        <f>Tables!$C$20</f>
        <v>14.8</v>
      </c>
      <c r="D120" s="176"/>
      <c r="G120" s="148" t="s">
        <v>36</v>
      </c>
      <c r="I120" s="162">
        <f>'Form 2B - Design'!M119</f>
        <v>0</v>
      </c>
      <c r="J120" s="162"/>
      <c r="K120" s="162"/>
      <c r="L120" s="162"/>
      <c r="N120" s="192">
        <f>'Form 2B - Design'!Q119</f>
        <v>0</v>
      </c>
      <c r="O120" s="192"/>
      <c r="P120" s="192"/>
      <c r="Q120" s="192"/>
      <c r="S120" s="192">
        <f>'Form 2B - Design'!U119</f>
        <v>0</v>
      </c>
      <c r="T120" s="192"/>
      <c r="U120" s="192"/>
      <c r="V120" s="192"/>
      <c r="X120" s="192">
        <f>'Form 2B - Design'!Y119</f>
        <v>0</v>
      </c>
      <c r="Y120" s="192"/>
      <c r="Z120" s="192"/>
      <c r="AA120" s="192"/>
      <c r="AC120" s="193">
        <f>'Form 2B - Design'!AC119</f>
        <v>0</v>
      </c>
      <c r="AD120" s="193"/>
      <c r="AE120" s="193"/>
      <c r="AF120" s="193"/>
      <c r="AH120" s="192">
        <f>'Form 2B - Design'!AG119</f>
        <v>0</v>
      </c>
      <c r="AI120" s="192"/>
      <c r="AJ120" s="192"/>
      <c r="AK120" s="192"/>
      <c r="AM120" s="15" t="s">
        <v>347</v>
      </c>
      <c r="AN120" s="13" t="s">
        <v>348</v>
      </c>
      <c r="AO120" s="15" t="s">
        <v>241</v>
      </c>
      <c r="AP120" s="15" t="s">
        <v>242</v>
      </c>
      <c r="AQ120" s="15" t="s">
        <v>243</v>
      </c>
    </row>
    <row r="121" spans="1:43" ht="4.9000000000000004" customHeight="1">
      <c r="I121" s="148"/>
      <c r="J121" s="148"/>
      <c r="K121" s="148"/>
      <c r="N121" s="4"/>
      <c r="O121" s="4"/>
      <c r="P121" s="4"/>
      <c r="S121" s="43"/>
      <c r="T121" s="43"/>
      <c r="U121" s="43"/>
      <c r="Y121" s="43"/>
      <c r="Z121" s="43"/>
      <c r="AA121" s="43"/>
      <c r="AD121" s="43"/>
      <c r="AE121" s="43"/>
      <c r="AF121" s="43"/>
      <c r="AI121" s="43"/>
      <c r="AJ121" s="43"/>
      <c r="AK121" s="43"/>
    </row>
    <row r="122" spans="1:43" ht="30" customHeight="1">
      <c r="B122" s="1" t="s">
        <v>297</v>
      </c>
      <c r="I122" s="194" t="s">
        <v>343</v>
      </c>
      <c r="J122" s="194"/>
      <c r="K122" s="194"/>
      <c r="L122" s="194"/>
      <c r="M122" s="145"/>
      <c r="N122" s="194" t="s">
        <v>344</v>
      </c>
      <c r="O122" s="194"/>
      <c r="P122" s="194"/>
      <c r="Q122" s="194"/>
      <c r="S122" s="194" t="s">
        <v>345</v>
      </c>
      <c r="T122" s="194"/>
      <c r="U122" s="194"/>
      <c r="V122" s="194"/>
      <c r="X122" s="194" t="s">
        <v>249</v>
      </c>
      <c r="Y122" s="194"/>
      <c r="Z122" s="194"/>
      <c r="AA122" s="194"/>
      <c r="AC122" s="194" t="s">
        <v>250</v>
      </c>
      <c r="AD122" s="194"/>
      <c r="AE122" s="194"/>
      <c r="AF122" s="194"/>
      <c r="AH122" s="194" t="s">
        <v>346</v>
      </c>
      <c r="AI122" s="194"/>
      <c r="AJ122" s="194"/>
      <c r="AK122" s="194"/>
      <c r="AM122" s="121">
        <f>SUM(AM123:AM128)</f>
        <v>6</v>
      </c>
      <c r="AN122" s="121">
        <f>SUM(AN123:AN128)</f>
        <v>6</v>
      </c>
      <c r="AO122" s="121">
        <f>SUM(AO123:AO127)</f>
        <v>5</v>
      </c>
      <c r="AP122" s="121">
        <f>SUM(AP123:AP128)</f>
        <v>6</v>
      </c>
      <c r="AQ122" s="121">
        <f>SUM(AQ123:AQ128)</f>
        <v>5</v>
      </c>
    </row>
    <row r="123" spans="1:43" ht="15" customHeight="1">
      <c r="C123" s="176">
        <f>Tables!$C$15</f>
        <v>1.2</v>
      </c>
      <c r="D123" s="176"/>
      <c r="G123" s="148" t="s">
        <v>14</v>
      </c>
      <c r="I123" s="154"/>
      <c r="J123" s="154"/>
      <c r="K123" s="154"/>
      <c r="L123" s="154"/>
      <c r="N123" s="154"/>
      <c r="O123" s="154"/>
      <c r="P123" s="154"/>
      <c r="Q123" s="154"/>
      <c r="S123" s="154"/>
      <c r="T123" s="154"/>
      <c r="U123" s="154"/>
      <c r="V123" s="154"/>
      <c r="X123" s="154"/>
      <c r="Y123" s="154"/>
      <c r="Z123" s="154"/>
      <c r="AA123" s="154"/>
      <c r="AC123" s="154"/>
      <c r="AD123" s="154"/>
      <c r="AE123" s="154"/>
      <c r="AF123" s="154"/>
      <c r="AH123" s="154"/>
      <c r="AI123" s="154"/>
      <c r="AJ123" s="154"/>
      <c r="AK123" s="154"/>
      <c r="AM123" s="121">
        <f>IF(ISBLANK(I123),1,IF(I123=I115,0,1))</f>
        <v>1</v>
      </c>
      <c r="AN123" s="121">
        <f>IF(ISBLANK(N123),1,IF(N123=N115,0,1))</f>
        <v>1</v>
      </c>
      <c r="AO123" s="121">
        <f>IF(OR(ISBLANK(X123),ISBLANK(Y$69)),1,IF(X123&gt;Y$69,1,0))</f>
        <v>1</v>
      </c>
      <c r="AP123" s="121">
        <f>IF(ISBLANK(AC123),1,IF(AC123&gt;$AP$118,1,0))</f>
        <v>1</v>
      </c>
      <c r="AQ123" s="121"/>
    </row>
    <row r="124" spans="1:43" ht="15" customHeight="1">
      <c r="C124" s="176">
        <f>Tables!$C$16</f>
        <v>5.7</v>
      </c>
      <c r="D124" s="176"/>
      <c r="G124" s="148" t="s">
        <v>19</v>
      </c>
      <c r="I124" s="153"/>
      <c r="J124" s="153"/>
      <c r="K124" s="153"/>
      <c r="L124" s="153"/>
      <c r="N124" s="153"/>
      <c r="O124" s="153"/>
      <c r="P124" s="153"/>
      <c r="Q124" s="153"/>
      <c r="S124" s="153"/>
      <c r="T124" s="153"/>
      <c r="U124" s="153"/>
      <c r="V124" s="153"/>
      <c r="X124" s="153"/>
      <c r="Y124" s="153"/>
      <c r="Z124" s="153"/>
      <c r="AA124" s="153"/>
      <c r="AC124" s="153"/>
      <c r="AD124" s="153"/>
      <c r="AE124" s="153"/>
      <c r="AF124" s="153"/>
      <c r="AH124" s="153"/>
      <c r="AI124" s="153"/>
      <c r="AJ124" s="153"/>
      <c r="AK124" s="153"/>
      <c r="AM124" s="121">
        <f t="shared" ref="AM124:AM128" si="3">IF(ISBLANK(I124),1,IF(I124=I116,0,1))</f>
        <v>1</v>
      </c>
      <c r="AN124" s="121">
        <f t="shared" ref="AN124:AN128" si="4">IF(ISBLANK(N124),1,IF(N124=N116,0,1))</f>
        <v>1</v>
      </c>
      <c r="AO124" s="121">
        <f t="shared" ref="AO124:AO127" si="5">IF(OR(ISBLANK(X124),ISBLANK(Y$69)),1,IF(X124&gt;Y$69,1,0))</f>
        <v>1</v>
      </c>
      <c r="AP124" s="121">
        <f t="shared" ref="AP124:AP128" si="6">IF(ISBLANK(AC124),1,IF(AC124&gt;$AP$118,1,0))</f>
        <v>1</v>
      </c>
      <c r="AQ124" s="121">
        <f>IF(OR(ISBLANK(AH124),ISBLANK(I124)),1,IF(AH124&gt;I124,1,0))</f>
        <v>1</v>
      </c>
    </row>
    <row r="125" spans="1:43" ht="15" customHeight="1">
      <c r="C125" s="176">
        <f>Tables!$C$17</f>
        <v>7.21</v>
      </c>
      <c r="D125" s="176"/>
      <c r="G125" s="148" t="s">
        <v>24</v>
      </c>
      <c r="I125" s="153"/>
      <c r="J125" s="153"/>
      <c r="K125" s="153"/>
      <c r="L125" s="153"/>
      <c r="N125" s="153"/>
      <c r="O125" s="153"/>
      <c r="P125" s="153"/>
      <c r="Q125" s="153"/>
      <c r="S125" s="153"/>
      <c r="T125" s="153"/>
      <c r="U125" s="153"/>
      <c r="V125" s="153"/>
      <c r="X125" s="153"/>
      <c r="Y125" s="153"/>
      <c r="Z125" s="153"/>
      <c r="AA125" s="153"/>
      <c r="AC125" s="153"/>
      <c r="AD125" s="153"/>
      <c r="AE125" s="153"/>
      <c r="AF125" s="153"/>
      <c r="AH125" s="153"/>
      <c r="AI125" s="153"/>
      <c r="AJ125" s="153"/>
      <c r="AK125" s="153"/>
      <c r="AM125" s="121">
        <f t="shared" si="3"/>
        <v>1</v>
      </c>
      <c r="AN125" s="121">
        <f t="shared" si="4"/>
        <v>1</v>
      </c>
      <c r="AO125" s="121">
        <f t="shared" si="5"/>
        <v>1</v>
      </c>
      <c r="AP125" s="121">
        <f t="shared" si="6"/>
        <v>1</v>
      </c>
      <c r="AQ125" s="121">
        <f t="shared" ref="AQ125:AQ128" si="7">IF(OR(ISBLANK(AH125),ISBLANK(I125)),1,IF(AH125&gt;I125,1,0))</f>
        <v>1</v>
      </c>
    </row>
    <row r="126" spans="1:43" ht="15" customHeight="1">
      <c r="C126" s="176">
        <f>Tables!$C$18</f>
        <v>8.6300000000000008</v>
      </c>
      <c r="D126" s="176"/>
      <c r="G126" s="148" t="s">
        <v>29</v>
      </c>
      <c r="I126" s="153"/>
      <c r="J126" s="153"/>
      <c r="K126" s="153"/>
      <c r="L126" s="153"/>
      <c r="N126" s="153"/>
      <c r="O126" s="153"/>
      <c r="P126" s="153"/>
      <c r="Q126" s="153"/>
      <c r="S126" s="153"/>
      <c r="T126" s="153"/>
      <c r="U126" s="153"/>
      <c r="V126" s="153"/>
      <c r="X126" s="153"/>
      <c r="Y126" s="153"/>
      <c r="Z126" s="153"/>
      <c r="AA126" s="153"/>
      <c r="AC126" s="153"/>
      <c r="AD126" s="153"/>
      <c r="AE126" s="153"/>
      <c r="AF126" s="153"/>
      <c r="AH126" s="153"/>
      <c r="AI126" s="153"/>
      <c r="AJ126" s="153"/>
      <c r="AK126" s="153"/>
      <c r="AM126" s="121">
        <f t="shared" si="3"/>
        <v>1</v>
      </c>
      <c r="AN126" s="121">
        <f t="shared" si="4"/>
        <v>1</v>
      </c>
      <c r="AO126" s="121">
        <f t="shared" si="5"/>
        <v>1</v>
      </c>
      <c r="AP126" s="121">
        <f t="shared" si="6"/>
        <v>1</v>
      </c>
      <c r="AQ126" s="121">
        <f t="shared" si="7"/>
        <v>1</v>
      </c>
    </row>
    <row r="127" spans="1:43" ht="15" customHeight="1">
      <c r="C127" s="176">
        <f>Tables!$C$19</f>
        <v>10.8</v>
      </c>
      <c r="D127" s="176"/>
      <c r="G127" s="148" t="s">
        <v>32</v>
      </c>
      <c r="I127" s="153"/>
      <c r="J127" s="153"/>
      <c r="K127" s="153"/>
      <c r="L127" s="153"/>
      <c r="N127" s="153"/>
      <c r="O127" s="153"/>
      <c r="P127" s="153"/>
      <c r="Q127" s="153"/>
      <c r="S127" s="153"/>
      <c r="T127" s="153"/>
      <c r="U127" s="153"/>
      <c r="V127" s="153"/>
      <c r="X127" s="153"/>
      <c r="Y127" s="153"/>
      <c r="Z127" s="153"/>
      <c r="AA127" s="153"/>
      <c r="AC127" s="153"/>
      <c r="AD127" s="153"/>
      <c r="AE127" s="153"/>
      <c r="AF127" s="153"/>
      <c r="AH127" s="153"/>
      <c r="AI127" s="153"/>
      <c r="AJ127" s="153"/>
      <c r="AK127" s="153"/>
      <c r="AM127" s="121">
        <f t="shared" si="3"/>
        <v>1</v>
      </c>
      <c r="AN127" s="121">
        <f t="shared" si="4"/>
        <v>1</v>
      </c>
      <c r="AO127" s="121">
        <f t="shared" si="5"/>
        <v>1</v>
      </c>
      <c r="AP127" s="121">
        <f t="shared" si="6"/>
        <v>1</v>
      </c>
      <c r="AQ127" s="121">
        <f t="shared" si="7"/>
        <v>1</v>
      </c>
    </row>
    <row r="128" spans="1:43" ht="15" customHeight="1">
      <c r="C128" s="176">
        <f>Tables!$C$20</f>
        <v>14.8</v>
      </c>
      <c r="D128" s="176"/>
      <c r="G128" s="148" t="s">
        <v>36</v>
      </c>
      <c r="I128" s="153"/>
      <c r="J128" s="153"/>
      <c r="K128" s="153"/>
      <c r="L128" s="153"/>
      <c r="N128" s="153"/>
      <c r="O128" s="153"/>
      <c r="P128" s="153"/>
      <c r="Q128" s="153"/>
      <c r="S128" s="153"/>
      <c r="T128" s="153"/>
      <c r="U128" s="153"/>
      <c r="V128" s="153"/>
      <c r="X128" s="153"/>
      <c r="Y128" s="153"/>
      <c r="Z128" s="153"/>
      <c r="AA128" s="153"/>
      <c r="AC128" s="153"/>
      <c r="AD128" s="153"/>
      <c r="AE128" s="153"/>
      <c r="AF128" s="153"/>
      <c r="AH128" s="153"/>
      <c r="AI128" s="153"/>
      <c r="AJ128" s="153"/>
      <c r="AK128" s="153"/>
      <c r="AM128" s="121">
        <f t="shared" si="3"/>
        <v>1</v>
      </c>
      <c r="AN128" s="121">
        <f t="shared" si="4"/>
        <v>1</v>
      </c>
      <c r="AO128" s="123">
        <f>IF(OR(ISBLANK(AH69),ISBLANK(X128)),0,AH69-X128)</f>
        <v>0</v>
      </c>
      <c r="AP128" s="121">
        <f t="shared" si="6"/>
        <v>1</v>
      </c>
      <c r="AQ128" s="121">
        <f t="shared" si="7"/>
        <v>1</v>
      </c>
    </row>
    <row r="129" spans="2:41" ht="4.9000000000000004" customHeight="1"/>
    <row r="130" spans="2:41" ht="15" customHeight="1">
      <c r="B130" s="3" t="s">
        <v>252</v>
      </c>
      <c r="C130" s="3"/>
      <c r="D130" s="3"/>
      <c r="E130" s="3"/>
      <c r="F130" s="3"/>
      <c r="G130" s="3"/>
      <c r="AO130" s="119">
        <f>IF(AND(ISBLANK(AH69),ISBLANK(X128)),1,2)</f>
        <v>1</v>
      </c>
    </row>
    <row r="131" spans="2:41" ht="15" customHeight="1">
      <c r="B131" s="181"/>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3"/>
    </row>
    <row r="132" spans="2:41" ht="15" customHeight="1">
      <c r="B132" s="184"/>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6"/>
    </row>
    <row r="133" spans="2:41" ht="15" customHeight="1">
      <c r="B133" s="184"/>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6"/>
    </row>
    <row r="134" spans="2:41" ht="15" customHeight="1">
      <c r="B134" s="184"/>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6"/>
    </row>
    <row r="135" spans="2:41" ht="15" customHeight="1">
      <c r="B135" s="184"/>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6"/>
    </row>
    <row r="136" spans="2:41" ht="15" customHeight="1">
      <c r="B136" s="184"/>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6"/>
    </row>
    <row r="137" spans="2:41" ht="15" customHeight="1">
      <c r="B137" s="184"/>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6"/>
    </row>
    <row r="138" spans="2:41" ht="15" customHeight="1">
      <c r="B138" s="187"/>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9"/>
    </row>
    <row r="139" spans="2:41" ht="4.9000000000000004" customHeight="1">
      <c r="B139" s="140"/>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K139" s="140"/>
    </row>
    <row r="140" spans="2:41" ht="15" customHeight="1">
      <c r="B140" s="1" t="s">
        <v>349</v>
      </c>
      <c r="C140" s="1"/>
      <c r="D140" s="1"/>
      <c r="E140" s="1"/>
      <c r="F140" s="1"/>
      <c r="G140" s="1"/>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K140" s="140"/>
    </row>
    <row r="141" spans="2:41" ht="15" customHeight="1">
      <c r="C141" s="148"/>
      <c r="E141" s="148" t="s">
        <v>115</v>
      </c>
      <c r="F141" s="172"/>
      <c r="G141" s="172"/>
      <c r="H141" s="172"/>
      <c r="I141" s="172"/>
      <c r="J141" s="172"/>
      <c r="K141" s="172"/>
      <c r="L141" s="172"/>
      <c r="M141" s="172"/>
      <c r="N141" s="172"/>
      <c r="O141" s="172"/>
      <c r="P141" s="172"/>
      <c r="Q141" s="172"/>
      <c r="R141" s="172"/>
      <c r="S141" s="172"/>
      <c r="T141" s="172"/>
      <c r="U141" s="172"/>
      <c r="V141" s="172"/>
    </row>
    <row r="142" spans="2:41" ht="15" customHeight="1">
      <c r="C142" s="148"/>
      <c r="E142" s="148" t="s">
        <v>118</v>
      </c>
      <c r="F142" s="173"/>
      <c r="G142" s="173"/>
      <c r="H142" s="173"/>
      <c r="I142" s="173"/>
      <c r="J142" s="173"/>
      <c r="K142" s="173"/>
      <c r="L142" s="173"/>
      <c r="M142" s="173"/>
      <c r="N142" s="173"/>
      <c r="O142" s="173"/>
      <c r="P142" s="173"/>
      <c r="Q142" s="173"/>
      <c r="R142" s="173"/>
      <c r="S142" s="173"/>
      <c r="T142" s="173"/>
      <c r="U142" s="173"/>
      <c r="V142" s="173"/>
      <c r="W142" s="140"/>
      <c r="X142" s="140"/>
      <c r="Y142" s="140"/>
      <c r="Z142" s="140"/>
      <c r="AA142" s="140"/>
      <c r="AB142" s="140"/>
      <c r="AC142" s="140"/>
      <c r="AD142" s="140"/>
      <c r="AE142" s="140"/>
      <c r="AF142" s="140"/>
      <c r="AG142" s="140"/>
      <c r="AH142" s="140"/>
      <c r="AI142" s="140"/>
      <c r="AJ142" s="140"/>
      <c r="AK142" s="140"/>
    </row>
    <row r="143" spans="2:41" ht="15" customHeight="1">
      <c r="C143" s="148"/>
      <c r="E143" s="148" t="s">
        <v>350</v>
      </c>
      <c r="F143" s="173"/>
      <c r="G143" s="173"/>
      <c r="H143" s="173"/>
      <c r="I143" s="173"/>
      <c r="J143" s="173"/>
      <c r="K143" s="173"/>
      <c r="L143" s="173"/>
      <c r="M143" s="173"/>
      <c r="N143" s="173"/>
      <c r="O143" s="173"/>
      <c r="P143" s="173"/>
      <c r="Q143" s="173"/>
      <c r="R143" s="173"/>
      <c r="S143" s="173"/>
      <c r="T143" s="173"/>
      <c r="U143" s="173"/>
      <c r="V143" s="173"/>
      <c r="X143" s="148"/>
      <c r="Y143" s="148" t="s">
        <v>351</v>
      </c>
      <c r="Z143" s="167"/>
      <c r="AA143" s="167"/>
      <c r="AB143" s="167"/>
      <c r="AC143" s="167"/>
      <c r="AF143" s="148"/>
      <c r="AG143" s="148" t="s">
        <v>352</v>
      </c>
      <c r="AH143" s="220"/>
      <c r="AI143" s="220"/>
      <c r="AJ143" s="220"/>
      <c r="AK143" s="220"/>
    </row>
    <row r="144" spans="2:41" ht="15" customHeight="1">
      <c r="C144" s="148"/>
      <c r="E144" s="148" t="s">
        <v>264</v>
      </c>
      <c r="F144" s="216"/>
      <c r="G144" s="216"/>
      <c r="H144" s="216"/>
      <c r="I144" s="216"/>
      <c r="J144" s="216"/>
      <c r="K144" s="216"/>
      <c r="L144" s="216"/>
      <c r="M144" s="216"/>
      <c r="N144" s="216"/>
      <c r="O144" s="216"/>
      <c r="P144" s="216"/>
      <c r="Q144" s="216"/>
      <c r="R144" s="216"/>
      <c r="S144" s="216"/>
      <c r="T144" s="216"/>
      <c r="U144" s="216"/>
      <c r="V144" s="216"/>
      <c r="X144" s="144"/>
      <c r="Y144" s="144"/>
      <c r="Z144" s="144"/>
      <c r="AA144" s="144"/>
      <c r="AB144" s="144"/>
      <c r="AC144" s="144"/>
      <c r="AD144" s="148" t="s">
        <v>265</v>
      </c>
      <c r="AE144" s="221"/>
      <c r="AF144" s="221"/>
      <c r="AG144" s="221"/>
      <c r="AH144" s="221"/>
      <c r="AI144" s="221"/>
      <c r="AJ144" s="140"/>
      <c r="AK144" s="140"/>
    </row>
    <row r="145" spans="2:46" ht="4.9000000000000004" customHeight="1">
      <c r="B145" s="148"/>
      <c r="C145" s="148"/>
      <c r="D145" s="148"/>
      <c r="E145" s="148"/>
      <c r="F145" s="148"/>
      <c r="G145" s="148"/>
      <c r="H145" s="46"/>
      <c r="I145" s="46"/>
      <c r="J145" s="46"/>
      <c r="K145" s="46"/>
      <c r="L145" s="46"/>
      <c r="M145" s="46"/>
      <c r="N145" s="46"/>
      <c r="O145" s="46"/>
      <c r="P145" s="46"/>
      <c r="Q145" s="46"/>
      <c r="R145" s="46"/>
      <c r="S145" s="46"/>
      <c r="T145" s="46"/>
      <c r="U145" s="46"/>
      <c r="V145" s="46"/>
      <c r="X145" s="140"/>
      <c r="Y145" s="140"/>
      <c r="Z145" s="140"/>
      <c r="AA145" s="140"/>
      <c r="AB145" s="140"/>
      <c r="AC145" s="140"/>
      <c r="AD145" s="148"/>
      <c r="AE145" s="140"/>
      <c r="AF145" s="140"/>
      <c r="AG145" s="140"/>
      <c r="AH145" s="140"/>
      <c r="AI145" s="140"/>
      <c r="AJ145" s="140"/>
      <c r="AK145" s="140"/>
    </row>
    <row r="146" spans="2:46" ht="15" customHeight="1">
      <c r="B146" s="1" t="s">
        <v>353</v>
      </c>
      <c r="C146" s="1"/>
      <c r="D146" s="1"/>
      <c r="E146" s="1"/>
      <c r="F146" s="1"/>
      <c r="G146" s="1"/>
      <c r="H146" s="140"/>
      <c r="I146" s="140"/>
      <c r="J146" s="140"/>
      <c r="K146" s="140"/>
      <c r="L146" s="140"/>
      <c r="M146" s="140"/>
      <c r="N146" s="140"/>
      <c r="O146" s="140"/>
      <c r="P146" s="140"/>
      <c r="Q146" s="140"/>
      <c r="R146" s="140"/>
      <c r="S146" s="140"/>
      <c r="T146" s="140"/>
      <c r="U146" s="140"/>
      <c r="V146" s="140"/>
      <c r="X146" s="140"/>
      <c r="Y146" s="140"/>
      <c r="Z146" s="140"/>
      <c r="AA146" s="140"/>
      <c r="AB146" s="140"/>
      <c r="AC146" s="140"/>
      <c r="AD146" s="14"/>
      <c r="AE146" s="31" t="s">
        <v>354</v>
      </c>
      <c r="AH146" s="140"/>
      <c r="AI146" s="140"/>
      <c r="AJ146" s="140"/>
      <c r="AK146" s="140"/>
      <c r="AM146" s="121">
        <f>IF(AND(ISBLANK(F147),ISBLANK(F148),ISBLANK(F149),ISBLANK(F151),ISBLANK(F152),ISBLANK(Z149),ISBLANK(AH149),ISBLANK(AE151),ISBLANK(AE152)),1,2)</f>
        <v>1</v>
      </c>
      <c r="AN146" s="121">
        <f>IF(ISBLANK(AD146),1,2)</f>
        <v>1</v>
      </c>
    </row>
    <row r="147" spans="2:46" ht="15" customHeight="1">
      <c r="C147" s="148"/>
      <c r="E147" s="148" t="s">
        <v>355</v>
      </c>
      <c r="F147" s="172"/>
      <c r="G147" s="172"/>
      <c r="H147" s="172"/>
      <c r="I147" s="172"/>
      <c r="J147" s="172"/>
      <c r="K147" s="172"/>
      <c r="L147" s="172"/>
      <c r="M147" s="172"/>
      <c r="N147" s="172"/>
      <c r="O147" s="172"/>
      <c r="P147" s="172"/>
      <c r="Q147" s="172"/>
      <c r="R147" s="172"/>
      <c r="S147" s="172"/>
      <c r="T147" s="172"/>
      <c r="U147" s="172"/>
      <c r="V147" s="172"/>
    </row>
    <row r="148" spans="2:46" ht="15" customHeight="1">
      <c r="C148" s="148"/>
      <c r="E148" s="148" t="s">
        <v>118</v>
      </c>
      <c r="F148" s="173"/>
      <c r="G148" s="173"/>
      <c r="H148" s="173"/>
      <c r="I148" s="173"/>
      <c r="J148" s="173"/>
      <c r="K148" s="173"/>
      <c r="L148" s="173"/>
      <c r="M148" s="173"/>
      <c r="N148" s="173"/>
      <c r="O148" s="173"/>
      <c r="P148" s="173"/>
      <c r="Q148" s="173"/>
      <c r="R148" s="173"/>
      <c r="S148" s="173"/>
      <c r="T148" s="173"/>
      <c r="U148" s="173"/>
      <c r="V148" s="173"/>
      <c r="AE148" s="140"/>
      <c r="AF148" s="140"/>
      <c r="AG148" s="140"/>
      <c r="AH148" s="140"/>
      <c r="AI148" s="140"/>
      <c r="AJ148" s="140"/>
      <c r="AK148" s="140"/>
    </row>
    <row r="149" spans="2:46" ht="15" customHeight="1">
      <c r="C149" s="148"/>
      <c r="E149" s="148" t="s">
        <v>350</v>
      </c>
      <c r="F149" s="173"/>
      <c r="G149" s="173"/>
      <c r="H149" s="173"/>
      <c r="I149" s="173"/>
      <c r="J149" s="173"/>
      <c r="K149" s="173"/>
      <c r="L149" s="173"/>
      <c r="M149" s="173"/>
      <c r="N149" s="173"/>
      <c r="O149" s="173"/>
      <c r="P149" s="173"/>
      <c r="Q149" s="173"/>
      <c r="R149" s="173"/>
      <c r="S149" s="173"/>
      <c r="T149" s="173"/>
      <c r="U149" s="173"/>
      <c r="V149" s="173"/>
      <c r="X149" s="148"/>
      <c r="Y149" s="148" t="s">
        <v>351</v>
      </c>
      <c r="Z149" s="167"/>
      <c r="AA149" s="167"/>
      <c r="AB149" s="167"/>
      <c r="AC149" s="167"/>
      <c r="AF149" s="148"/>
      <c r="AG149" s="148" t="s">
        <v>352</v>
      </c>
      <c r="AH149" s="219"/>
      <c r="AI149" s="219"/>
      <c r="AJ149" s="219"/>
      <c r="AK149" s="219"/>
    </row>
    <row r="150" spans="2:46" ht="15" customHeight="1">
      <c r="C150" s="148"/>
      <c r="E150" s="148" t="s">
        <v>356</v>
      </c>
    </row>
    <row r="151" spans="2:46" ht="15" customHeight="1">
      <c r="C151" s="148"/>
      <c r="E151" s="148" t="s">
        <v>115</v>
      </c>
      <c r="F151" s="172"/>
      <c r="G151" s="172"/>
      <c r="H151" s="172"/>
      <c r="I151" s="172"/>
      <c r="J151" s="172"/>
      <c r="K151" s="172"/>
      <c r="L151" s="172"/>
      <c r="M151" s="172"/>
      <c r="N151" s="172"/>
      <c r="O151" s="172"/>
      <c r="P151" s="172"/>
      <c r="Q151" s="172"/>
      <c r="R151" s="172"/>
      <c r="S151" s="172"/>
      <c r="T151" s="172"/>
      <c r="U151" s="172"/>
      <c r="V151" s="172"/>
      <c r="W151" s="140"/>
      <c r="X151" s="140"/>
      <c r="Y151" s="140"/>
      <c r="Z151" s="140"/>
      <c r="AA151" s="140"/>
      <c r="AB151" s="140"/>
      <c r="AC151" s="140"/>
      <c r="AD151" s="148" t="s">
        <v>357</v>
      </c>
      <c r="AE151" s="172"/>
      <c r="AF151" s="172"/>
      <c r="AG151" s="172"/>
      <c r="AH151" s="172"/>
      <c r="AI151" s="172"/>
      <c r="AJ151" s="172"/>
      <c r="AK151" s="172"/>
    </row>
    <row r="152" spans="2:46" ht="15" customHeight="1">
      <c r="C152" s="148"/>
      <c r="E152" s="148" t="s">
        <v>264</v>
      </c>
      <c r="F152" s="216"/>
      <c r="G152" s="216"/>
      <c r="H152" s="216"/>
      <c r="I152" s="216"/>
      <c r="J152" s="216"/>
      <c r="K152" s="216"/>
      <c r="L152" s="216"/>
      <c r="M152" s="216"/>
      <c r="N152" s="216"/>
      <c r="O152" s="216"/>
      <c r="P152" s="216"/>
      <c r="Q152" s="216"/>
      <c r="R152" s="216"/>
      <c r="S152" s="216"/>
      <c r="T152" s="216"/>
      <c r="U152" s="216"/>
      <c r="V152" s="216"/>
      <c r="AD152" s="148" t="s">
        <v>265</v>
      </c>
      <c r="AE152" s="217"/>
      <c r="AF152" s="217"/>
      <c r="AG152" s="217"/>
      <c r="AH152" s="217"/>
      <c r="AI152" s="217"/>
    </row>
    <row r="153" spans="2:46" ht="15" customHeight="1">
      <c r="C153" s="148"/>
    </row>
    <row r="154" spans="2:46" ht="15" customHeight="1">
      <c r="AK154" s="35"/>
    </row>
    <row r="155" spans="2:46" ht="15" customHeight="1">
      <c r="B155" s="180">
        <f>Tables!$C$13</f>
        <v>45031</v>
      </c>
      <c r="C155" s="180"/>
      <c r="D155" s="180"/>
      <c r="E155" s="180"/>
      <c r="F155" s="180"/>
      <c r="G155" s="180"/>
      <c r="H155" s="180"/>
      <c r="R155" s="175" t="s">
        <v>358</v>
      </c>
      <c r="S155" s="175"/>
      <c r="T155" s="175"/>
      <c r="U155" s="175"/>
      <c r="AK155" s="35"/>
    </row>
    <row r="156" spans="2:46" ht="15" customHeight="1">
      <c r="C156" s="148" t="s">
        <v>240</v>
      </c>
      <c r="D156" s="160">
        <f>IF(ISBLANK($E$17),"",$E$17)</f>
        <v>0</v>
      </c>
      <c r="E156" s="160"/>
      <c r="F156" s="160"/>
      <c r="G156" s="160"/>
      <c r="H156" s="160"/>
      <c r="I156" s="160"/>
      <c r="J156" s="160"/>
      <c r="K156" s="160"/>
      <c r="L156" s="160"/>
      <c r="M156" s="160"/>
      <c r="N156" s="160"/>
      <c r="O156" s="160"/>
      <c r="P156" s="160"/>
      <c r="Q156" s="160"/>
      <c r="R156" s="160"/>
      <c r="S156" s="160"/>
      <c r="T156" s="160"/>
      <c r="U156" s="160"/>
      <c r="V156" s="160"/>
      <c r="W156" s="160"/>
      <c r="X156" s="160"/>
      <c r="Y156" s="160"/>
      <c r="Z156" s="160"/>
      <c r="AA156" s="43"/>
      <c r="AB156" s="43"/>
      <c r="AC156" s="43"/>
      <c r="AF156" s="148" t="s">
        <v>99</v>
      </c>
      <c r="AG156" s="161">
        <f>$AF$17</f>
        <v>0</v>
      </c>
      <c r="AH156" s="161"/>
      <c r="AI156" s="161"/>
      <c r="AJ156" s="161"/>
      <c r="AK156" s="161"/>
    </row>
    <row r="157" spans="2:46" ht="15" customHeight="1">
      <c r="H157" s="44"/>
      <c r="I157" s="44"/>
      <c r="J157" s="148"/>
      <c r="K157" s="148"/>
      <c r="L157" s="148"/>
      <c r="M157" s="44"/>
      <c r="N157" s="43"/>
      <c r="O157" s="43"/>
      <c r="P157" s="43"/>
      <c r="Q157" s="43"/>
      <c r="R157" s="43"/>
      <c r="S157" s="43"/>
      <c r="T157" s="43"/>
      <c r="U157" s="43"/>
      <c r="V157" s="43"/>
      <c r="W157" s="43"/>
      <c r="X157" s="43"/>
      <c r="Y157" s="43"/>
      <c r="Z157" s="43"/>
      <c r="AA157" s="43"/>
      <c r="AB157" s="43"/>
      <c r="AC157" s="43"/>
      <c r="AF157" s="148" t="s">
        <v>178</v>
      </c>
      <c r="AG157" s="197">
        <f>IF(ISBLANK($AF$18),"",$AF$18)</f>
        <v>0</v>
      </c>
      <c r="AH157" s="197"/>
      <c r="AI157" s="197"/>
      <c r="AJ157" s="197"/>
      <c r="AK157" s="197"/>
    </row>
    <row r="158" spans="2:46" ht="15" customHeight="1">
      <c r="B158" s="1" t="s">
        <v>254</v>
      </c>
      <c r="C158" s="1"/>
      <c r="D158" s="1"/>
      <c r="E158" s="1"/>
      <c r="F158" s="1"/>
      <c r="G158" s="1"/>
      <c r="H158" s="1"/>
      <c r="I158" s="1"/>
    </row>
    <row r="159" spans="2:46" ht="15" customHeight="1">
      <c r="B159" s="218" t="s">
        <v>359</v>
      </c>
      <c r="C159" s="218"/>
      <c r="D159" s="218"/>
      <c r="E159" s="218"/>
      <c r="F159" s="218"/>
      <c r="G159" s="218"/>
      <c r="H159" s="218"/>
      <c r="I159" s="218"/>
      <c r="J159" s="218"/>
      <c r="K159" s="218"/>
      <c r="L159" s="218"/>
      <c r="M159" s="218"/>
      <c r="N159" s="218"/>
      <c r="O159" s="218"/>
      <c r="P159" s="218"/>
      <c r="Q159" s="218"/>
      <c r="R159" s="218"/>
      <c r="S159" s="218"/>
      <c r="T159" s="218"/>
      <c r="U159" s="218"/>
      <c r="V159" s="218"/>
      <c r="W159" s="218"/>
      <c r="X159" s="218"/>
      <c r="Y159" s="218"/>
      <c r="Z159" s="218"/>
      <c r="AA159" s="218"/>
      <c r="AB159" s="218"/>
      <c r="AC159" s="218"/>
      <c r="AD159" s="218"/>
      <c r="AE159" s="218"/>
      <c r="AF159" s="218"/>
      <c r="AG159" s="218"/>
      <c r="AH159" s="218"/>
      <c r="AI159" s="218"/>
      <c r="AJ159" s="218"/>
      <c r="AK159" s="218"/>
      <c r="AL159" s="218"/>
      <c r="AS159" s="76"/>
      <c r="AT159" s="76"/>
    </row>
    <row r="160" spans="2:46" ht="15" customHeight="1">
      <c r="B160" s="218"/>
      <c r="C160" s="218"/>
      <c r="D160" s="218"/>
      <c r="E160" s="218"/>
      <c r="F160" s="218"/>
      <c r="G160" s="218"/>
      <c r="H160" s="218"/>
      <c r="I160" s="218"/>
      <c r="J160" s="218"/>
      <c r="K160" s="218"/>
      <c r="L160" s="218"/>
      <c r="M160" s="218"/>
      <c r="N160" s="218"/>
      <c r="O160" s="218"/>
      <c r="P160" s="218"/>
      <c r="Q160" s="218"/>
      <c r="R160" s="218"/>
      <c r="S160" s="218"/>
      <c r="T160" s="218"/>
      <c r="U160" s="218"/>
      <c r="V160" s="218"/>
      <c r="W160" s="218"/>
      <c r="X160" s="218"/>
      <c r="Y160" s="218"/>
      <c r="Z160" s="218"/>
      <c r="AA160" s="218"/>
      <c r="AB160" s="218"/>
      <c r="AC160" s="218"/>
      <c r="AD160" s="218"/>
      <c r="AE160" s="218"/>
      <c r="AF160" s="218"/>
      <c r="AG160" s="218"/>
      <c r="AH160" s="218"/>
      <c r="AI160" s="218"/>
      <c r="AJ160" s="218"/>
      <c r="AK160" s="218"/>
      <c r="AL160" s="218"/>
    </row>
    <row r="161" spans="2:38" ht="15" customHeight="1">
      <c r="B161" s="218"/>
      <c r="C161" s="218"/>
      <c r="D161" s="218"/>
      <c r="E161" s="218"/>
      <c r="F161" s="218"/>
      <c r="G161" s="218"/>
      <c r="H161" s="218"/>
      <c r="I161" s="218"/>
      <c r="J161" s="218"/>
      <c r="K161" s="218"/>
      <c r="L161" s="218"/>
      <c r="M161" s="218"/>
      <c r="N161" s="218"/>
      <c r="O161" s="218"/>
      <c r="P161" s="218"/>
      <c r="Q161" s="218"/>
      <c r="R161" s="218"/>
      <c r="S161" s="218"/>
      <c r="T161" s="218"/>
      <c r="U161" s="218"/>
      <c r="V161" s="218"/>
      <c r="W161" s="218"/>
      <c r="X161" s="218"/>
      <c r="Y161" s="218"/>
      <c r="Z161" s="218"/>
      <c r="AA161" s="218"/>
      <c r="AB161" s="218"/>
      <c r="AC161" s="218"/>
      <c r="AD161" s="218"/>
      <c r="AE161" s="218"/>
      <c r="AF161" s="218"/>
      <c r="AG161" s="218"/>
      <c r="AH161" s="218"/>
      <c r="AI161" s="218"/>
      <c r="AJ161" s="218"/>
      <c r="AK161" s="218"/>
      <c r="AL161" s="218"/>
    </row>
    <row r="162" spans="2:38" ht="15" customHeight="1">
      <c r="B162" s="218"/>
      <c r="C162" s="218"/>
      <c r="D162" s="218"/>
      <c r="E162" s="218"/>
      <c r="F162" s="218"/>
      <c r="G162" s="218"/>
      <c r="H162" s="218"/>
      <c r="I162" s="218"/>
      <c r="J162" s="218"/>
      <c r="K162" s="218"/>
      <c r="L162" s="218"/>
      <c r="M162" s="218"/>
      <c r="N162" s="218"/>
      <c r="O162" s="218"/>
      <c r="P162" s="218"/>
      <c r="Q162" s="218"/>
      <c r="R162" s="218"/>
      <c r="S162" s="218"/>
      <c r="T162" s="218"/>
      <c r="U162" s="218"/>
      <c r="V162" s="218"/>
      <c r="W162" s="218"/>
      <c r="X162" s="218"/>
      <c r="Y162" s="218"/>
      <c r="Z162" s="218"/>
      <c r="AA162" s="218"/>
      <c r="AB162" s="218"/>
      <c r="AC162" s="218"/>
      <c r="AD162" s="218"/>
      <c r="AE162" s="218"/>
      <c r="AF162" s="218"/>
      <c r="AG162" s="218"/>
      <c r="AH162" s="218"/>
      <c r="AI162" s="218"/>
      <c r="AJ162" s="218"/>
      <c r="AK162" s="218"/>
      <c r="AL162" s="218"/>
    </row>
    <row r="163" spans="2:38" ht="15" customHeight="1">
      <c r="D163" s="148" t="s">
        <v>360</v>
      </c>
      <c r="E163" s="172"/>
      <c r="F163" s="172"/>
      <c r="G163" s="172"/>
      <c r="H163" s="172"/>
      <c r="I163" s="172"/>
      <c r="J163" s="172"/>
      <c r="K163" s="172"/>
      <c r="L163" s="172"/>
      <c r="M163" s="172"/>
      <c r="N163" s="172"/>
      <c r="O163" s="172"/>
      <c r="P163" s="172"/>
      <c r="Q163" s="172"/>
      <c r="R163" s="172"/>
      <c r="S163" s="59"/>
      <c r="T163" s="59"/>
      <c r="W163" s="148" t="s">
        <v>263</v>
      </c>
      <c r="X163" s="148"/>
      <c r="Y163" s="148"/>
    </row>
    <row r="164" spans="2:38" ht="15" customHeight="1">
      <c r="D164" s="148" t="s">
        <v>240</v>
      </c>
      <c r="E164" s="173"/>
      <c r="F164" s="173"/>
      <c r="G164" s="173"/>
      <c r="H164" s="173"/>
      <c r="I164" s="173"/>
      <c r="J164" s="173"/>
      <c r="K164" s="173"/>
      <c r="L164" s="173"/>
      <c r="M164" s="173"/>
      <c r="N164" s="173"/>
      <c r="O164" s="173"/>
      <c r="P164" s="173"/>
      <c r="Q164" s="173"/>
      <c r="R164" s="173"/>
      <c r="S164" s="59"/>
      <c r="T164" s="59"/>
    </row>
    <row r="165" spans="2:38" ht="15" customHeight="1">
      <c r="D165" s="148" t="s">
        <v>293</v>
      </c>
      <c r="E165" s="173"/>
      <c r="F165" s="173"/>
      <c r="G165" s="173"/>
      <c r="H165" s="173"/>
      <c r="I165" s="173"/>
      <c r="J165" s="173"/>
      <c r="K165" s="173"/>
      <c r="L165" s="173"/>
      <c r="M165" s="173"/>
      <c r="N165" s="173"/>
      <c r="O165" s="173"/>
      <c r="P165" s="173"/>
      <c r="Q165" s="173"/>
      <c r="R165" s="173"/>
      <c r="S165" s="59"/>
      <c r="T165" s="59"/>
    </row>
    <row r="166" spans="2:38" ht="15" customHeight="1">
      <c r="D166" s="148"/>
      <c r="E166" s="173"/>
      <c r="F166" s="173"/>
      <c r="G166" s="173"/>
      <c r="H166" s="173"/>
      <c r="I166" s="173"/>
      <c r="J166" s="173"/>
      <c r="K166" s="173"/>
      <c r="L166" s="173"/>
      <c r="M166" s="173"/>
      <c r="N166" s="173"/>
      <c r="O166" s="173"/>
      <c r="P166" s="173"/>
      <c r="Q166" s="173"/>
      <c r="R166" s="173"/>
      <c r="S166" s="59"/>
      <c r="T166" s="59"/>
    </row>
    <row r="167" spans="2:38" ht="15" customHeight="1">
      <c r="D167" s="148" t="s">
        <v>361</v>
      </c>
      <c r="E167" s="216"/>
      <c r="F167" s="216"/>
      <c r="G167" s="216"/>
      <c r="H167" s="216"/>
      <c r="I167" s="216"/>
      <c r="J167" s="216"/>
      <c r="K167" s="216"/>
      <c r="L167" s="216"/>
      <c r="M167" s="216"/>
      <c r="N167" s="216"/>
      <c r="O167" s="216"/>
      <c r="P167" s="216"/>
      <c r="Q167" s="216"/>
      <c r="R167" s="216"/>
      <c r="S167" s="59"/>
      <c r="T167" s="59"/>
    </row>
    <row r="168" spans="2:38" ht="15" customHeight="1">
      <c r="D168" s="148" t="s">
        <v>362</v>
      </c>
      <c r="E168" s="217"/>
      <c r="F168" s="217"/>
      <c r="G168" s="217"/>
      <c r="H168" s="217"/>
      <c r="I168" s="217"/>
      <c r="J168" s="217"/>
      <c r="K168" s="72"/>
      <c r="L168" s="72"/>
      <c r="M168" s="72"/>
      <c r="N168" s="72"/>
      <c r="O168" s="72"/>
      <c r="P168" s="72"/>
      <c r="Q168" s="72"/>
      <c r="R168" s="72"/>
      <c r="S168" s="59"/>
      <c r="T168" s="59"/>
    </row>
    <row r="169" spans="2:38" ht="15" customHeight="1">
      <c r="D169" s="148"/>
      <c r="E169" s="72"/>
      <c r="F169" s="72"/>
      <c r="G169" s="72"/>
      <c r="H169" s="72"/>
      <c r="I169" s="72"/>
      <c r="J169" s="72"/>
      <c r="S169" s="144"/>
      <c r="T169" s="65"/>
    </row>
    <row r="170" spans="2:38" ht="15" customHeight="1">
      <c r="D170" s="148" t="s">
        <v>363</v>
      </c>
      <c r="E170" s="104"/>
      <c r="F170" s="104"/>
      <c r="G170" s="104"/>
      <c r="H170" s="104"/>
      <c r="I170" s="104"/>
      <c r="J170" s="104"/>
      <c r="K170" s="104"/>
      <c r="L170" s="104"/>
      <c r="M170" s="104"/>
      <c r="N170" s="104"/>
      <c r="O170" s="104"/>
      <c r="P170" s="104"/>
      <c r="Q170" s="104"/>
      <c r="R170" s="104"/>
      <c r="S170" s="144"/>
      <c r="T170" s="65"/>
      <c r="W170" s="148" t="s">
        <v>99</v>
      </c>
      <c r="X170" s="148"/>
      <c r="Y170" s="148"/>
      <c r="Z170" s="170"/>
      <c r="AA170" s="170"/>
      <c r="AB170" s="170"/>
      <c r="AC170" s="170"/>
      <c r="AD170" s="170"/>
    </row>
    <row r="171" spans="2:38" ht="15" customHeight="1"/>
    <row r="172" spans="2:38" ht="15" customHeight="1">
      <c r="AK172" s="35"/>
    </row>
    <row r="173" spans="2:38" ht="15" customHeight="1">
      <c r="B173" s="180">
        <f>Tables!$C$13</f>
        <v>45031</v>
      </c>
      <c r="C173" s="180"/>
      <c r="D173" s="180"/>
      <c r="E173" s="180"/>
      <c r="F173" s="180"/>
      <c r="G173" s="180"/>
      <c r="H173" s="180"/>
      <c r="R173" s="175" t="s">
        <v>364</v>
      </c>
      <c r="S173" s="175"/>
      <c r="T173" s="175"/>
      <c r="U173" s="175"/>
      <c r="AK173" s="35"/>
    </row>
    <row r="174" spans="2:38" ht="15" customHeight="1">
      <c r="B174" s="139"/>
      <c r="C174" s="139"/>
      <c r="D174" s="139"/>
      <c r="E174" s="139"/>
      <c r="F174" s="139"/>
      <c r="G174" s="139"/>
      <c r="H174" s="139"/>
      <c r="R174" s="140"/>
      <c r="S174" s="140"/>
      <c r="T174" s="140"/>
      <c r="U174" s="140"/>
      <c r="AK174" s="35"/>
    </row>
    <row r="175" spans="2:38" ht="15" customHeight="1">
      <c r="C175" s="148" t="s">
        <v>240</v>
      </c>
      <c r="D175" s="160">
        <f>IF(ISBLANK($E$17),"",$E$17)</f>
        <v>0</v>
      </c>
      <c r="E175" s="160"/>
      <c r="F175" s="160"/>
      <c r="G175" s="160"/>
      <c r="H175" s="160"/>
      <c r="I175" s="160"/>
      <c r="J175" s="160"/>
      <c r="K175" s="160"/>
      <c r="L175" s="160"/>
      <c r="M175" s="160"/>
      <c r="N175" s="160"/>
      <c r="O175" s="160"/>
      <c r="P175" s="160"/>
      <c r="Q175" s="160"/>
      <c r="R175" s="160"/>
      <c r="S175" s="160"/>
      <c r="T175" s="160"/>
      <c r="U175" s="160"/>
      <c r="V175" s="160"/>
      <c r="W175" s="160"/>
      <c r="X175" s="160"/>
      <c r="Y175" s="160"/>
      <c r="Z175" s="160"/>
      <c r="AA175" s="43"/>
      <c r="AB175" s="43"/>
      <c r="AC175" s="43"/>
      <c r="AF175" s="148" t="s">
        <v>99</v>
      </c>
      <c r="AG175" s="161">
        <f>$AF$17</f>
        <v>0</v>
      </c>
      <c r="AH175" s="161"/>
      <c r="AI175" s="161"/>
      <c r="AJ175" s="161"/>
      <c r="AK175" s="161"/>
    </row>
    <row r="176" spans="2:38" ht="15" customHeight="1">
      <c r="H176" s="44"/>
      <c r="I176" s="44"/>
      <c r="J176" s="148"/>
      <c r="K176" s="148"/>
      <c r="L176" s="148"/>
      <c r="M176" s="44"/>
      <c r="N176" s="43"/>
      <c r="O176" s="43"/>
      <c r="P176" s="43"/>
      <c r="Q176" s="43"/>
      <c r="R176" s="43"/>
      <c r="S176" s="43"/>
      <c r="T176" s="43"/>
      <c r="U176" s="43"/>
      <c r="V176" s="43"/>
      <c r="W176" s="43"/>
      <c r="X176" s="43"/>
      <c r="Y176" s="43"/>
      <c r="Z176" s="43"/>
      <c r="AA176" s="43"/>
      <c r="AB176" s="43"/>
      <c r="AC176" s="43"/>
      <c r="AF176" s="148" t="s">
        <v>178</v>
      </c>
      <c r="AG176" s="197">
        <f>IF(ISBLANK($AF$18),"",$AF$18)</f>
        <v>0</v>
      </c>
      <c r="AH176" s="197"/>
      <c r="AI176" s="197"/>
      <c r="AJ176" s="197"/>
      <c r="AK176" s="197"/>
    </row>
    <row r="177" spans="1:39" ht="15" customHeight="1"/>
    <row r="178" spans="1:39" ht="15" customHeight="1">
      <c r="A178" s="47" t="s">
        <v>268</v>
      </c>
      <c r="B178" s="63"/>
      <c r="C178" s="63"/>
      <c r="D178" s="63"/>
      <c r="E178" s="63"/>
      <c r="F178" s="63"/>
      <c r="G178" s="63"/>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9"/>
      <c r="AM178" s="13" t="s">
        <v>269</v>
      </c>
    </row>
    <row r="179" spans="1:39" ht="15" customHeight="1">
      <c r="A179" s="50"/>
      <c r="B179" s="7"/>
      <c r="C179" s="7"/>
      <c r="D179" s="7"/>
      <c r="E179" s="7"/>
      <c r="F179" s="7"/>
      <c r="G179" s="7"/>
      <c r="H179" s="7"/>
      <c r="I179" s="7"/>
      <c r="J179" s="51" t="s">
        <v>270</v>
      </c>
      <c r="K179" s="51"/>
      <c r="L179" s="52" t="s">
        <v>271</v>
      </c>
      <c r="M179" s="51"/>
      <c r="N179" s="51"/>
      <c r="O179" s="52"/>
      <c r="P179" s="52"/>
      <c r="Q179" s="7"/>
      <c r="R179" s="7"/>
      <c r="S179" s="7"/>
      <c r="T179" s="7"/>
      <c r="U179" s="7"/>
      <c r="V179" s="7"/>
      <c r="W179" s="7"/>
      <c r="X179" s="7"/>
      <c r="Y179" s="7"/>
      <c r="Z179" s="7"/>
      <c r="AA179" s="7"/>
      <c r="AB179" s="7"/>
      <c r="AC179" s="7"/>
      <c r="AD179" s="7"/>
      <c r="AE179" s="7"/>
      <c r="AF179" s="7"/>
      <c r="AG179" s="7"/>
      <c r="AH179" s="7"/>
      <c r="AI179" s="7"/>
      <c r="AJ179" s="7"/>
      <c r="AK179" s="7"/>
      <c r="AL179" s="53"/>
      <c r="AM179" s="121">
        <f>SUM(AM181:AM190)</f>
        <v>9</v>
      </c>
    </row>
    <row r="180" spans="1:39" ht="15" customHeight="1">
      <c r="A180" s="50"/>
      <c r="B180" s="7"/>
      <c r="C180" s="7"/>
      <c r="D180" s="7"/>
      <c r="E180" s="7"/>
      <c r="F180" s="7"/>
      <c r="G180" s="7"/>
      <c r="H180" s="7"/>
      <c r="I180" s="7"/>
      <c r="J180" s="8" t="str">
        <f>IF(Tables!C24=0,"",Tables!C24&amp;":")</f>
        <v>Engineering or Building No.:</v>
      </c>
      <c r="K180" s="51"/>
      <c r="L180" s="7" t="str">
        <f>IF(AM16=0,"",IF(ISBLANK(AF16),Tables!G13,""))</f>
        <v>Engineering or Building No. has not been provided</v>
      </c>
      <c r="M180" s="51"/>
      <c r="N180" s="51"/>
      <c r="O180" s="52"/>
      <c r="P180" s="52"/>
      <c r="Q180" s="7"/>
      <c r="R180" s="7"/>
      <c r="S180" s="7"/>
      <c r="T180" s="7"/>
      <c r="U180" s="7"/>
      <c r="V180" s="7"/>
      <c r="W180" s="7"/>
      <c r="X180" s="7"/>
      <c r="Y180" s="7"/>
      <c r="Z180" s="7"/>
      <c r="AA180" s="7"/>
      <c r="AB180" s="7"/>
      <c r="AC180" s="7"/>
      <c r="AD180" s="7"/>
      <c r="AE180" s="7"/>
      <c r="AF180" s="7"/>
      <c r="AG180" s="7"/>
      <c r="AH180" s="7"/>
      <c r="AI180" s="7"/>
      <c r="AJ180" s="7"/>
      <c r="AK180" s="7"/>
      <c r="AL180" s="53"/>
      <c r="AM180" s="121"/>
    </row>
    <row r="181" spans="1:39" ht="15" customHeight="1">
      <c r="A181" s="50"/>
      <c r="B181" s="7"/>
      <c r="C181" s="7"/>
      <c r="D181" s="7"/>
      <c r="E181" s="7"/>
      <c r="F181" s="7"/>
      <c r="G181" s="7"/>
      <c r="H181" s="7"/>
      <c r="I181" s="7"/>
      <c r="J181" s="8" t="s">
        <v>274</v>
      </c>
      <c r="K181" s="8"/>
      <c r="L181" s="7" t="str">
        <f>IF(AM66&lt;6,Tables!G4,"")</f>
        <v>Emergency Spillway Section not completed</v>
      </c>
      <c r="M181" s="8"/>
      <c r="N181" s="8"/>
      <c r="O181" s="7"/>
      <c r="P181" s="7"/>
      <c r="Q181" s="7"/>
      <c r="R181" s="7"/>
      <c r="S181" s="7"/>
      <c r="T181" s="7"/>
      <c r="U181" s="7"/>
      <c r="V181" s="7"/>
      <c r="W181" s="7"/>
      <c r="X181" s="7"/>
      <c r="Y181" s="7"/>
      <c r="Z181" s="7"/>
      <c r="AA181" s="7"/>
      <c r="AB181" s="7"/>
      <c r="AC181" s="7"/>
      <c r="AD181" s="7"/>
      <c r="AE181" s="7"/>
      <c r="AF181" s="7"/>
      <c r="AG181" s="7"/>
      <c r="AH181" s="7"/>
      <c r="AI181" s="7"/>
      <c r="AJ181" s="7"/>
      <c r="AK181" s="7"/>
      <c r="AL181" s="53"/>
      <c r="AM181" s="121">
        <f t="shared" ref="AM181:AM190" si="8">IF(L181="",0,1)</f>
        <v>1</v>
      </c>
    </row>
    <row r="182" spans="1:39" ht="15" customHeight="1">
      <c r="A182" s="50"/>
      <c r="B182" s="7"/>
      <c r="C182" s="7"/>
      <c r="D182" s="7"/>
      <c r="E182" s="7"/>
      <c r="F182" s="7"/>
      <c r="G182" s="7"/>
      <c r="H182" s="7"/>
      <c r="I182" s="7"/>
      <c r="J182" s="8" t="s">
        <v>275</v>
      </c>
      <c r="K182" s="8"/>
      <c r="L182" s="7" t="str">
        <f>IF(AO128&lt;1,Tables!G11,"")</f>
        <v>Freeboard  &lt;  1.0 ft</v>
      </c>
      <c r="M182" s="8"/>
      <c r="N182" s="8"/>
      <c r="O182" s="7"/>
      <c r="P182" s="7"/>
      <c r="Q182" s="7"/>
      <c r="R182" s="7"/>
      <c r="S182" s="7"/>
      <c r="T182" s="7"/>
      <c r="U182" s="7"/>
      <c r="V182" s="7"/>
      <c r="W182" s="7"/>
      <c r="X182" s="7"/>
      <c r="Y182" s="7"/>
      <c r="Z182" s="7"/>
      <c r="AA182" s="7"/>
      <c r="AB182" s="7"/>
      <c r="AC182" s="7"/>
      <c r="AD182" s="7"/>
      <c r="AE182" s="7"/>
      <c r="AF182" s="7"/>
      <c r="AG182" s="7"/>
      <c r="AH182" s="7"/>
      <c r="AI182" s="7"/>
      <c r="AJ182" s="7"/>
      <c r="AK182" s="7"/>
      <c r="AL182" s="53"/>
      <c r="AM182" s="121">
        <f t="shared" si="8"/>
        <v>1</v>
      </c>
    </row>
    <row r="183" spans="1:39" ht="15" customHeight="1">
      <c r="A183" s="50"/>
      <c r="B183" s="7"/>
      <c r="C183" s="7"/>
      <c r="D183" s="7"/>
      <c r="E183" s="7"/>
      <c r="F183" s="7"/>
      <c r="G183" s="7"/>
      <c r="H183" s="7"/>
      <c r="I183" s="7"/>
      <c r="J183" s="8" t="s">
        <v>276</v>
      </c>
      <c r="K183" s="8"/>
      <c r="L183" s="7" t="str">
        <f>IF(AO73&lt;2,Tables!G8,"")</f>
        <v>Latitude and/or Longitude not provided</v>
      </c>
      <c r="M183" s="8"/>
      <c r="N183" s="8"/>
      <c r="O183" s="7"/>
      <c r="P183" s="7"/>
      <c r="Q183" s="7"/>
      <c r="R183" s="7"/>
      <c r="S183" s="7"/>
      <c r="T183" s="7"/>
      <c r="U183" s="7"/>
      <c r="V183" s="7"/>
      <c r="W183" s="7"/>
      <c r="X183" s="7"/>
      <c r="Y183" s="7"/>
      <c r="Z183" s="7"/>
      <c r="AA183" s="7"/>
      <c r="AB183" s="7"/>
      <c r="AC183" s="7"/>
      <c r="AD183" s="7"/>
      <c r="AE183" s="7"/>
      <c r="AF183" s="7"/>
      <c r="AG183" s="7"/>
      <c r="AH183" s="7"/>
      <c r="AI183" s="7"/>
      <c r="AJ183" s="7"/>
      <c r="AK183" s="7"/>
      <c r="AL183" s="53"/>
      <c r="AM183" s="121">
        <f t="shared" si="8"/>
        <v>1</v>
      </c>
    </row>
    <row r="184" spans="1:39" ht="15" customHeight="1">
      <c r="A184" s="50"/>
      <c r="B184" s="7"/>
      <c r="C184" s="7"/>
      <c r="D184" s="7"/>
      <c r="E184" s="7"/>
      <c r="F184" s="7"/>
      <c r="G184" s="7"/>
      <c r="H184" s="7"/>
      <c r="I184" s="7"/>
      <c r="J184" s="8" t="s">
        <v>277</v>
      </c>
      <c r="K184" s="8"/>
      <c r="L184" s="7" t="str">
        <f>IF(AO77=2,Tables!G9,IF(AO76=1,"",Tables!G9))</f>
        <v>WQv Required &gt; WQv Provided</v>
      </c>
      <c r="M184" s="8"/>
      <c r="N184" s="8"/>
      <c r="O184" s="7"/>
      <c r="P184" s="7"/>
      <c r="Q184" s="7"/>
      <c r="R184" s="7"/>
      <c r="S184" s="7"/>
      <c r="T184" s="7"/>
      <c r="U184" s="7"/>
      <c r="V184" s="7"/>
      <c r="W184" s="7"/>
      <c r="X184" s="7"/>
      <c r="Y184" s="7"/>
      <c r="Z184" s="7"/>
      <c r="AA184" s="7"/>
      <c r="AB184" s="7"/>
      <c r="AC184" s="7"/>
      <c r="AD184" s="7"/>
      <c r="AE184" s="7"/>
      <c r="AF184" s="7"/>
      <c r="AG184" s="7"/>
      <c r="AH184" s="7"/>
      <c r="AI184" s="7"/>
      <c r="AJ184" s="7"/>
      <c r="AK184" s="7"/>
      <c r="AL184" s="53"/>
      <c r="AM184" s="121">
        <f t="shared" si="8"/>
        <v>1</v>
      </c>
    </row>
    <row r="185" spans="1:39" ht="15" customHeight="1">
      <c r="A185" s="50"/>
      <c r="B185" s="7"/>
      <c r="C185" s="7"/>
      <c r="D185" s="7"/>
      <c r="E185" s="7"/>
      <c r="F185" s="7"/>
      <c r="G185" s="7"/>
      <c r="H185" s="7"/>
      <c r="I185" s="7"/>
      <c r="J185" s="137" t="s">
        <v>278</v>
      </c>
      <c r="K185" s="8"/>
      <c r="L185" s="7"/>
      <c r="M185" s="8"/>
      <c r="N185" s="8"/>
      <c r="O185" s="7"/>
      <c r="P185" s="7"/>
      <c r="Q185" s="7"/>
      <c r="R185" s="7"/>
      <c r="S185" s="7"/>
      <c r="T185" s="7"/>
      <c r="U185" s="7"/>
      <c r="V185" s="7"/>
      <c r="W185" s="7"/>
      <c r="X185" s="7"/>
      <c r="Y185" s="7"/>
      <c r="Z185" s="7"/>
      <c r="AA185" s="7"/>
      <c r="AB185" s="7"/>
      <c r="AC185" s="7"/>
      <c r="AD185" s="7"/>
      <c r="AE185" s="7"/>
      <c r="AF185" s="7"/>
      <c r="AG185" s="7"/>
      <c r="AH185" s="7"/>
      <c r="AI185" s="7"/>
      <c r="AJ185" s="7"/>
      <c r="AK185" s="7"/>
      <c r="AL185" s="53"/>
      <c r="AM185" s="121">
        <f t="shared" si="8"/>
        <v>0</v>
      </c>
    </row>
    <row r="186" spans="1:39" ht="15" customHeight="1">
      <c r="A186" s="50"/>
      <c r="B186" s="7"/>
      <c r="C186" s="7"/>
      <c r="D186" s="7"/>
      <c r="E186" s="7"/>
      <c r="F186" s="7"/>
      <c r="G186" s="7"/>
      <c r="H186" s="7"/>
      <c r="I186" s="7"/>
      <c r="J186" s="8" t="s">
        <v>365</v>
      </c>
      <c r="K186" s="8"/>
      <c r="L186" s="7" t="str">
        <f>IF(AM122&gt;0,Tables!G10,"")</f>
        <v>As-Built does not match Design</v>
      </c>
      <c r="M186" s="8"/>
      <c r="N186" s="8"/>
      <c r="O186" s="7"/>
      <c r="P186" s="7"/>
      <c r="Q186" s="7"/>
      <c r="R186" s="7"/>
      <c r="S186" s="7"/>
      <c r="T186" s="7"/>
      <c r="U186" s="7"/>
      <c r="V186" s="7"/>
      <c r="W186" s="7"/>
      <c r="X186" s="7"/>
      <c r="Y186" s="7"/>
      <c r="Z186" s="7"/>
      <c r="AA186" s="7"/>
      <c r="AB186" s="7"/>
      <c r="AC186" s="7"/>
      <c r="AD186" s="7"/>
      <c r="AE186" s="7"/>
      <c r="AF186" s="7"/>
      <c r="AG186" s="7"/>
      <c r="AH186" s="7"/>
      <c r="AI186" s="7"/>
      <c r="AJ186" s="7"/>
      <c r="AK186" s="7"/>
      <c r="AL186" s="53"/>
      <c r="AM186" s="121">
        <f t="shared" si="8"/>
        <v>1</v>
      </c>
    </row>
    <row r="187" spans="1:39" ht="15" customHeight="1">
      <c r="A187" s="50"/>
      <c r="B187" s="7"/>
      <c r="C187" s="7"/>
      <c r="D187" s="7"/>
      <c r="E187" s="7"/>
      <c r="F187" s="7"/>
      <c r="G187" s="7"/>
      <c r="H187" s="7"/>
      <c r="I187" s="7"/>
      <c r="J187" s="8" t="s">
        <v>366</v>
      </c>
      <c r="K187" s="8"/>
      <c r="L187" s="7" t="str">
        <f>IF(AN122&gt;0,Tables!G10,"")</f>
        <v>As-Built does not match Design</v>
      </c>
      <c r="M187" s="8"/>
      <c r="N187" s="8"/>
      <c r="O187" s="7"/>
      <c r="P187" s="7"/>
      <c r="Q187" s="7"/>
      <c r="R187" s="7"/>
      <c r="S187" s="7"/>
      <c r="T187" s="7"/>
      <c r="U187" s="7"/>
      <c r="V187" s="7"/>
      <c r="W187" s="7"/>
      <c r="X187" s="7"/>
      <c r="Y187" s="7"/>
      <c r="Z187" s="7"/>
      <c r="AA187" s="7"/>
      <c r="AB187" s="7"/>
      <c r="AC187" s="7"/>
      <c r="AD187" s="7"/>
      <c r="AE187" s="7"/>
      <c r="AF187" s="7"/>
      <c r="AG187" s="7"/>
      <c r="AH187" s="7"/>
      <c r="AI187" s="7"/>
      <c r="AJ187" s="7"/>
      <c r="AK187" s="7"/>
      <c r="AL187" s="53"/>
      <c r="AM187" s="121">
        <f t="shared" si="8"/>
        <v>1</v>
      </c>
    </row>
    <row r="188" spans="1:39" ht="15" customHeight="1">
      <c r="A188" s="50"/>
      <c r="B188" s="7"/>
      <c r="C188" s="7"/>
      <c r="D188" s="7"/>
      <c r="E188" s="7"/>
      <c r="F188" s="7"/>
      <c r="G188" s="7"/>
      <c r="H188" s="7"/>
      <c r="I188" s="7"/>
      <c r="J188" s="8" t="s">
        <v>279</v>
      </c>
      <c r="K188" s="8"/>
      <c r="L188" s="7" t="str">
        <f>IF(AO122&gt;0,Tables!G7,"")</f>
        <v>Max Stage for 2, 5, 10, and/or 25-year storm  &gt; Emergency Spillway Crest Elevation</v>
      </c>
      <c r="M188" s="8"/>
      <c r="N188" s="8"/>
      <c r="O188" s="7"/>
      <c r="P188" s="7"/>
      <c r="Q188" s="7"/>
      <c r="R188" s="7"/>
      <c r="S188" s="7"/>
      <c r="T188" s="7"/>
      <c r="U188" s="7"/>
      <c r="V188" s="7"/>
      <c r="W188" s="7"/>
      <c r="X188" s="7"/>
      <c r="Y188" s="7"/>
      <c r="Z188" s="7"/>
      <c r="AA188" s="7"/>
      <c r="AB188" s="7"/>
      <c r="AC188" s="7"/>
      <c r="AD188" s="7"/>
      <c r="AE188" s="7"/>
      <c r="AF188" s="7"/>
      <c r="AG188" s="7"/>
      <c r="AH188" s="7"/>
      <c r="AI188" s="7"/>
      <c r="AJ188" s="7"/>
      <c r="AK188" s="7"/>
      <c r="AL188" s="53"/>
      <c r="AM188" s="121">
        <f t="shared" si="8"/>
        <v>1</v>
      </c>
    </row>
    <row r="189" spans="1:39" ht="15" customHeight="1">
      <c r="A189" s="50"/>
      <c r="B189" s="7"/>
      <c r="C189" s="7"/>
      <c r="D189" s="7"/>
      <c r="E189" s="7"/>
      <c r="F189" s="7"/>
      <c r="G189" s="7"/>
      <c r="H189" s="7"/>
      <c r="I189" s="7"/>
      <c r="J189" s="8" t="s">
        <v>280</v>
      </c>
      <c r="K189" s="8"/>
      <c r="L189" s="7" t="str">
        <f>IF(AP122&gt;0,Tables!G6,"")</f>
        <v>Velocity &gt; 5 ft/s</v>
      </c>
      <c r="M189" s="8"/>
      <c r="N189" s="8"/>
      <c r="O189" s="7"/>
      <c r="P189" s="7"/>
      <c r="Q189" s="7"/>
      <c r="R189" s="7"/>
      <c r="S189" s="7"/>
      <c r="T189" s="7"/>
      <c r="U189" s="7"/>
      <c r="V189" s="7"/>
      <c r="W189" s="7"/>
      <c r="X189" s="7"/>
      <c r="Y189" s="7"/>
      <c r="Z189" s="7"/>
      <c r="AA189" s="7"/>
      <c r="AB189" s="7"/>
      <c r="AC189" s="7"/>
      <c r="AD189" s="7"/>
      <c r="AE189" s="7"/>
      <c r="AF189" s="7"/>
      <c r="AG189" s="7"/>
      <c r="AH189" s="7"/>
      <c r="AI189" s="7"/>
      <c r="AJ189" s="7"/>
      <c r="AK189" s="7"/>
      <c r="AL189" s="53"/>
      <c r="AM189" s="121">
        <f t="shared" si="8"/>
        <v>1</v>
      </c>
    </row>
    <row r="190" spans="1:39" ht="15" customHeight="1">
      <c r="A190" s="54"/>
      <c r="B190" s="55"/>
      <c r="C190" s="55"/>
      <c r="D190" s="55"/>
      <c r="E190" s="55"/>
      <c r="F190" s="55"/>
      <c r="G190" s="55"/>
      <c r="H190" s="55"/>
      <c r="I190" s="55"/>
      <c r="J190" s="56" t="s">
        <v>281</v>
      </c>
      <c r="K190" s="56"/>
      <c r="L190" s="55" t="str">
        <f>IF(AQ122&gt;0,Tables!G5,"")</f>
        <v>Total Post Q &gt; Pre Q</v>
      </c>
      <c r="M190" s="56"/>
      <c r="N190" s="56"/>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7"/>
      <c r="AM190" s="121">
        <f t="shared" si="8"/>
        <v>1</v>
      </c>
    </row>
    <row r="191" spans="1:39" ht="15" customHeight="1"/>
    <row r="192" spans="1:39" ht="15" hidden="1" customHeight="1"/>
    <row r="193" ht="15" hidden="1" customHeight="1"/>
    <row r="194" ht="15" hidden="1" customHeight="1"/>
    <row r="195" ht="15" hidden="1" customHeight="1"/>
    <row r="196" ht="15" hidden="1" customHeight="1"/>
    <row r="197" ht="15" hidden="1" customHeight="1"/>
    <row r="198" ht="15" hidden="1" customHeight="1"/>
    <row r="199" ht="15" hidden="1" customHeight="1"/>
    <row r="200" ht="15" hidden="1" customHeight="1"/>
    <row r="201" ht="15" hidden="1" customHeight="1"/>
    <row r="202" ht="15" hidden="1" customHeight="1"/>
    <row r="203" ht="15" hidden="1" customHeight="1"/>
    <row r="204" ht="15" hidden="1" customHeight="1"/>
    <row r="205" ht="15" hidden="1" customHeight="1"/>
    <row r="206" ht="15" hidden="1" customHeight="1"/>
    <row r="207" ht="15" hidden="1" customHeight="1"/>
    <row r="208" ht="15" hidden="1" customHeight="1"/>
    <row r="209" ht="15" hidden="1" customHeight="1"/>
    <row r="210" ht="15" hidden="1" customHeight="1"/>
    <row r="211" ht="15" hidden="1" customHeight="1"/>
    <row r="212" ht="15" hidden="1" customHeight="1"/>
    <row r="213" ht="15" hidden="1" customHeight="1"/>
    <row r="214" ht="15" hidden="1" customHeight="1"/>
    <row r="215" ht="15" hidden="1" customHeight="1"/>
    <row r="216" ht="15" hidden="1" customHeight="1"/>
    <row r="217" ht="15" hidden="1" customHeight="1"/>
    <row r="218" ht="15" hidden="1" customHeight="1"/>
    <row r="219" ht="15" hidden="1" customHeight="1"/>
    <row r="220" ht="15" hidden="1" customHeight="1"/>
    <row r="221" ht="15" hidden="1" customHeight="1"/>
    <row r="222" ht="15" hidden="1" customHeight="1"/>
    <row r="223" ht="15" hidden="1" customHeight="1"/>
    <row r="224" ht="15" hidden="1" customHeight="1"/>
    <row r="225" ht="15" hidden="1" customHeight="1"/>
    <row r="226" ht="15" hidden="1" customHeight="1"/>
  </sheetData>
  <sheetProtection algorithmName="SHA-512" hashValue="C96Doj/JVKY5CKUdyJmgURFcL73vb12h2YN70eUTrLPfPuWxzzPrQ8zq9aMZAVF81PeI0X0g04DsTYYZysnyNw==" saltValue="yHAubwfyIQb57JcfcUoT8w==" spinCount="100000" sheet="1" objects="1" scenarios="1" selectLockedCells="1"/>
  <mergeCells count="405">
    <mergeCell ref="AE144:AI144"/>
    <mergeCell ref="AE152:AI152"/>
    <mergeCell ref="F141:V141"/>
    <mergeCell ref="S125:V125"/>
    <mergeCell ref="B131:AK138"/>
    <mergeCell ref="AC122:AF122"/>
    <mergeCell ref="M82:P82"/>
    <mergeCell ref="M86:P86"/>
    <mergeCell ref="M84:P84"/>
    <mergeCell ref="V83:X83"/>
    <mergeCell ref="S126:V126"/>
    <mergeCell ref="S127:V127"/>
    <mergeCell ref="G101:J101"/>
    <mergeCell ref="X118:AA118"/>
    <mergeCell ref="I115:L115"/>
    <mergeCell ref="I116:L116"/>
    <mergeCell ref="I117:L117"/>
    <mergeCell ref="I118:L118"/>
    <mergeCell ref="S123:V123"/>
    <mergeCell ref="I114:L114"/>
    <mergeCell ref="N114:Q114"/>
    <mergeCell ref="M98:P98"/>
    <mergeCell ref="N123:Q123"/>
    <mergeCell ref="N124:Q124"/>
    <mergeCell ref="B173:H173"/>
    <mergeCell ref="R173:U173"/>
    <mergeCell ref="F147:V147"/>
    <mergeCell ref="F148:V148"/>
    <mergeCell ref="F149:V149"/>
    <mergeCell ref="F151:V151"/>
    <mergeCell ref="F152:V152"/>
    <mergeCell ref="F142:V142"/>
    <mergeCell ref="F143:V143"/>
    <mergeCell ref="E163:R163"/>
    <mergeCell ref="E164:R164"/>
    <mergeCell ref="E165:R165"/>
    <mergeCell ref="E166:R166"/>
    <mergeCell ref="E167:R167"/>
    <mergeCell ref="E168:J168"/>
    <mergeCell ref="B159:AL162"/>
    <mergeCell ref="AH149:AK149"/>
    <mergeCell ref="Z149:AC149"/>
    <mergeCell ref="Z143:AC143"/>
    <mergeCell ref="AH143:AK143"/>
    <mergeCell ref="AE151:AK151"/>
    <mergeCell ref="B155:H155"/>
    <mergeCell ref="R155:U155"/>
    <mergeCell ref="F144:V144"/>
    <mergeCell ref="AG111:AK111"/>
    <mergeCell ref="M99:P99"/>
    <mergeCell ref="G83:J83"/>
    <mergeCell ref="G84:J84"/>
    <mergeCell ref="M85:P85"/>
    <mergeCell ref="M97:P97"/>
    <mergeCell ref="M94:P94"/>
    <mergeCell ref="B92:D92"/>
    <mergeCell ref="B96:D96"/>
    <mergeCell ref="G85:J85"/>
    <mergeCell ref="G86:J86"/>
    <mergeCell ref="G87:J87"/>
    <mergeCell ref="AG99:AJ99"/>
    <mergeCell ref="AG100:AJ100"/>
    <mergeCell ref="AA88:AD88"/>
    <mergeCell ref="AG96:AJ96"/>
    <mergeCell ref="V90:X90"/>
    <mergeCell ref="AA90:AD90"/>
    <mergeCell ref="AA89:AD89"/>
    <mergeCell ref="AG92:AJ92"/>
    <mergeCell ref="AG93:AJ93"/>
    <mergeCell ref="AG94:AJ94"/>
    <mergeCell ref="AG95:AJ95"/>
    <mergeCell ref="AG91:AJ91"/>
    <mergeCell ref="I52:K52"/>
    <mergeCell ref="AI55:AK55"/>
    <mergeCell ref="AI56:AK56"/>
    <mergeCell ref="K28:L28"/>
    <mergeCell ref="K29:L29"/>
    <mergeCell ref="AE28:AF28"/>
    <mergeCell ref="AE29:AF29"/>
    <mergeCell ref="J76:L76"/>
    <mergeCell ref="V82:X82"/>
    <mergeCell ref="M54:O54"/>
    <mergeCell ref="AG82:AJ82"/>
    <mergeCell ref="Y69:AA69"/>
    <mergeCell ref="AA82:AD82"/>
    <mergeCell ref="D62:Z62"/>
    <mergeCell ref="W53:Y53"/>
    <mergeCell ref="W54:Y54"/>
    <mergeCell ref="W55:Y55"/>
    <mergeCell ref="E68:G68"/>
    <mergeCell ref="M58:O58"/>
    <mergeCell ref="M53:O53"/>
    <mergeCell ref="I54:K54"/>
    <mergeCell ref="I55:K55"/>
    <mergeCell ref="E53:G53"/>
    <mergeCell ref="I53:K53"/>
    <mergeCell ref="G94:J94"/>
    <mergeCell ref="J77:L77"/>
    <mergeCell ref="M96:P96"/>
    <mergeCell ref="G88:J88"/>
    <mergeCell ref="V95:X95"/>
    <mergeCell ref="G89:J89"/>
    <mergeCell ref="G90:J90"/>
    <mergeCell ref="V84:X84"/>
    <mergeCell ref="V85:X85"/>
    <mergeCell ref="M87:P87"/>
    <mergeCell ref="M88:P88"/>
    <mergeCell ref="M95:P95"/>
    <mergeCell ref="M93:P93"/>
    <mergeCell ref="M89:P89"/>
    <mergeCell ref="M90:P90"/>
    <mergeCell ref="A79:AL79"/>
    <mergeCell ref="B83:D83"/>
    <mergeCell ref="M91:P91"/>
    <mergeCell ref="V93:X93"/>
    <mergeCell ref="G91:J91"/>
    <mergeCell ref="G92:J92"/>
    <mergeCell ref="G93:J93"/>
    <mergeCell ref="M92:P92"/>
    <mergeCell ref="B94:D94"/>
    <mergeCell ref="AA27:AD27"/>
    <mergeCell ref="W57:Y57"/>
    <mergeCell ref="AH42:AJ42"/>
    <mergeCell ref="M56:O56"/>
    <mergeCell ref="AI53:AK53"/>
    <mergeCell ref="AI54:AK54"/>
    <mergeCell ref="AA56:AC56"/>
    <mergeCell ref="AA47:AC47"/>
    <mergeCell ref="AA48:AC48"/>
    <mergeCell ref="AA52:AC52"/>
    <mergeCell ref="M52:O52"/>
    <mergeCell ref="Q52:S52"/>
    <mergeCell ref="W52:Y52"/>
    <mergeCell ref="AE52:AG52"/>
    <mergeCell ref="AE53:AG53"/>
    <mergeCell ref="W48:Y48"/>
    <mergeCell ref="W47:Y47"/>
    <mergeCell ref="AA53:AC53"/>
    <mergeCell ref="AA54:AC54"/>
    <mergeCell ref="AA55:AC55"/>
    <mergeCell ref="Q53:S53"/>
    <mergeCell ref="Q54:S54"/>
    <mergeCell ref="M55:O55"/>
    <mergeCell ref="Q55:S55"/>
    <mergeCell ref="E17:Z17"/>
    <mergeCell ref="E18:Z18"/>
    <mergeCell ref="AE58:AG58"/>
    <mergeCell ref="Q56:S56"/>
    <mergeCell ref="AE54:AG54"/>
    <mergeCell ref="AE55:AG55"/>
    <mergeCell ref="AE56:AG56"/>
    <mergeCell ref="E54:G54"/>
    <mergeCell ref="Q57:S57"/>
    <mergeCell ref="E57:G57"/>
    <mergeCell ref="I57:K57"/>
    <mergeCell ref="AA57:AC57"/>
    <mergeCell ref="AE57:AG57"/>
    <mergeCell ref="AA28:AD28"/>
    <mergeCell ref="AA29:AD29"/>
    <mergeCell ref="A37:AL37"/>
    <mergeCell ref="E39:H39"/>
    <mergeCell ref="N39:Q39"/>
    <mergeCell ref="AE47:AG47"/>
    <mergeCell ref="E55:G55"/>
    <mergeCell ref="AI52:AK52"/>
    <mergeCell ref="E56:G56"/>
    <mergeCell ref="AI48:AK48"/>
    <mergeCell ref="AI57:AK57"/>
    <mergeCell ref="H7:W7"/>
    <mergeCell ref="H13:AI13"/>
    <mergeCell ref="U1:AL4"/>
    <mergeCell ref="W56:Y56"/>
    <mergeCell ref="K33:L33"/>
    <mergeCell ref="AE33:AF33"/>
    <mergeCell ref="A22:AL22"/>
    <mergeCell ref="AA24:AD24"/>
    <mergeCell ref="AA25:AD25"/>
    <mergeCell ref="Y39:AB39"/>
    <mergeCell ref="AH39:AK39"/>
    <mergeCell ref="G24:J24"/>
    <mergeCell ref="G25:J25"/>
    <mergeCell ref="G26:J26"/>
    <mergeCell ref="G27:J27"/>
    <mergeCell ref="G28:J28"/>
    <mergeCell ref="G29:J29"/>
    <mergeCell ref="AA26:AD26"/>
    <mergeCell ref="Y41:AA41"/>
    <mergeCell ref="Y40:AA40"/>
    <mergeCell ref="AH41:AJ41"/>
    <mergeCell ref="AE48:AG48"/>
    <mergeCell ref="Y42:AA42"/>
    <mergeCell ref="AI47:AK47"/>
    <mergeCell ref="Z170:AD170"/>
    <mergeCell ref="E40:H40"/>
    <mergeCell ref="E41:H41"/>
    <mergeCell ref="E42:H42"/>
    <mergeCell ref="N41:Q41"/>
    <mergeCell ref="N42:Q42"/>
    <mergeCell ref="E47:G47"/>
    <mergeCell ref="I47:K47"/>
    <mergeCell ref="M47:O47"/>
    <mergeCell ref="Q47:S47"/>
    <mergeCell ref="E48:G48"/>
    <mergeCell ref="I48:K48"/>
    <mergeCell ref="M48:O48"/>
    <mergeCell ref="Q48:S48"/>
    <mergeCell ref="E52:G52"/>
    <mergeCell ref="AA58:AC58"/>
    <mergeCell ref="X114:AA114"/>
    <mergeCell ref="I126:L126"/>
    <mergeCell ref="I127:L127"/>
    <mergeCell ref="G99:J99"/>
    <mergeCell ref="V98:X98"/>
    <mergeCell ref="V99:X99"/>
    <mergeCell ref="E58:G58"/>
    <mergeCell ref="I58:K58"/>
    <mergeCell ref="M100:P100"/>
    <mergeCell ref="S119:V119"/>
    <mergeCell ref="S120:V120"/>
    <mergeCell ref="AA92:AD92"/>
    <mergeCell ref="AA91:AD91"/>
    <mergeCell ref="AA97:AD97"/>
    <mergeCell ref="AA96:AD96"/>
    <mergeCell ref="AA95:AD95"/>
    <mergeCell ref="S122:V122"/>
    <mergeCell ref="AC116:AF116"/>
    <mergeCell ref="AC117:AF117"/>
    <mergeCell ref="AA93:AD93"/>
    <mergeCell ref="V100:X100"/>
    <mergeCell ref="AA94:AD94"/>
    <mergeCell ref="V96:X96"/>
    <mergeCell ref="V97:X97"/>
    <mergeCell ref="D110:Z110"/>
    <mergeCell ref="X120:AA120"/>
    <mergeCell ref="I120:L120"/>
    <mergeCell ref="B95:D95"/>
    <mergeCell ref="G98:J98"/>
    <mergeCell ref="G100:J100"/>
    <mergeCell ref="G97:J97"/>
    <mergeCell ref="G95:J95"/>
    <mergeCell ref="X126:AA126"/>
    <mergeCell ref="X127:AA127"/>
    <mergeCell ref="C119:D119"/>
    <mergeCell ref="X125:AA125"/>
    <mergeCell ref="C120:D120"/>
    <mergeCell ref="I119:L119"/>
    <mergeCell ref="I123:L123"/>
    <mergeCell ref="I125:L125"/>
    <mergeCell ref="C123:D123"/>
    <mergeCell ref="C124:D124"/>
    <mergeCell ref="C125:D125"/>
    <mergeCell ref="C118:D118"/>
    <mergeCell ref="B100:D100"/>
    <mergeCell ref="B101:D101"/>
    <mergeCell ref="B98:D98"/>
    <mergeCell ref="B99:D99"/>
    <mergeCell ref="AG157:AK157"/>
    <mergeCell ref="AH126:AK126"/>
    <mergeCell ref="AC123:AF123"/>
    <mergeCell ref="AC124:AF124"/>
    <mergeCell ref="S115:V115"/>
    <mergeCell ref="S116:V116"/>
    <mergeCell ref="AH128:AK128"/>
    <mergeCell ref="C117:D117"/>
    <mergeCell ref="I128:L128"/>
    <mergeCell ref="C126:D126"/>
    <mergeCell ref="C127:D127"/>
    <mergeCell ref="N128:Q128"/>
    <mergeCell ref="S124:V124"/>
    <mergeCell ref="C128:D128"/>
    <mergeCell ref="N125:Q125"/>
    <mergeCell ref="N126:Q126"/>
    <mergeCell ref="N127:Q127"/>
    <mergeCell ref="I124:L124"/>
    <mergeCell ref="I122:L122"/>
    <mergeCell ref="B82:D82"/>
    <mergeCell ref="B84:D84"/>
    <mergeCell ref="B85:D85"/>
    <mergeCell ref="B86:D86"/>
    <mergeCell ref="B87:D87"/>
    <mergeCell ref="B88:D88"/>
    <mergeCell ref="B89:D89"/>
    <mergeCell ref="B90:D90"/>
    <mergeCell ref="B93:D93"/>
    <mergeCell ref="B91:D91"/>
    <mergeCell ref="AA84:AD84"/>
    <mergeCell ref="AC118:AF118"/>
    <mergeCell ref="S128:V128"/>
    <mergeCell ref="X123:AA123"/>
    <mergeCell ref="X128:AA128"/>
    <mergeCell ref="M101:P101"/>
    <mergeCell ref="N115:Q115"/>
    <mergeCell ref="N116:Q116"/>
    <mergeCell ref="N117:Q117"/>
    <mergeCell ref="N118:Q118"/>
    <mergeCell ref="R109:U109"/>
    <mergeCell ref="X122:AA122"/>
    <mergeCell ref="X119:AA119"/>
    <mergeCell ref="A113:AL113"/>
    <mergeCell ref="AH114:AK114"/>
    <mergeCell ref="AH118:AK118"/>
    <mergeCell ref="N120:Q120"/>
    <mergeCell ref="N119:Q119"/>
    <mergeCell ref="N122:Q122"/>
    <mergeCell ref="C115:D115"/>
    <mergeCell ref="C116:D116"/>
    <mergeCell ref="G96:J96"/>
    <mergeCell ref="B109:H109"/>
    <mergeCell ref="B97:D97"/>
    <mergeCell ref="AG89:AJ89"/>
    <mergeCell ref="AG88:AJ88"/>
    <mergeCell ref="B61:H61"/>
    <mergeCell ref="I56:K56"/>
    <mergeCell ref="R61:U61"/>
    <mergeCell ref="M57:O57"/>
    <mergeCell ref="A75:AL75"/>
    <mergeCell ref="Q58:S58"/>
    <mergeCell ref="M83:P83"/>
    <mergeCell ref="A65:AL65"/>
    <mergeCell ref="A71:AL71"/>
    <mergeCell ref="AI58:AK58"/>
    <mergeCell ref="AG62:AK62"/>
    <mergeCell ref="AG63:AK63"/>
    <mergeCell ref="AH67:AK67"/>
    <mergeCell ref="AG83:AJ83"/>
    <mergeCell ref="AA83:AD83"/>
    <mergeCell ref="AD77:AF77"/>
    <mergeCell ref="E69:G69"/>
    <mergeCell ref="O69:Q69"/>
    <mergeCell ref="G82:J82"/>
    <mergeCell ref="AA87:AD87"/>
    <mergeCell ref="AA86:AD86"/>
    <mergeCell ref="AA85:AD85"/>
    <mergeCell ref="AG176:AK176"/>
    <mergeCell ref="O67:R67"/>
    <mergeCell ref="E67:H67"/>
    <mergeCell ref="AA33:AD33"/>
    <mergeCell ref="G33:J33"/>
    <mergeCell ref="D156:Z156"/>
    <mergeCell ref="AG156:AK156"/>
    <mergeCell ref="I72:L72"/>
    <mergeCell ref="I73:L73"/>
    <mergeCell ref="AD72:AG72"/>
    <mergeCell ref="AD73:AG73"/>
    <mergeCell ref="AC126:AF126"/>
    <mergeCell ref="AC127:AF127"/>
    <mergeCell ref="AC128:AF128"/>
    <mergeCell ref="AH123:AK123"/>
    <mergeCell ref="AH124:AK124"/>
    <mergeCell ref="AH125:AK125"/>
    <mergeCell ref="AC125:AF125"/>
    <mergeCell ref="AD76:AF76"/>
    <mergeCell ref="Y67:AB67"/>
    <mergeCell ref="Y68:AA68"/>
    <mergeCell ref="AG84:AJ84"/>
    <mergeCell ref="V101:X101"/>
    <mergeCell ref="AA101:AD101"/>
    <mergeCell ref="AF16:AK16"/>
    <mergeCell ref="AF17:AK17"/>
    <mergeCell ref="AF18:AK18"/>
    <mergeCell ref="AH127:AK127"/>
    <mergeCell ref="AG110:AK110"/>
    <mergeCell ref="BL1:BZ4"/>
    <mergeCell ref="G81:J81"/>
    <mergeCell ref="AA81:AD81"/>
    <mergeCell ref="S117:V117"/>
    <mergeCell ref="X124:AA124"/>
    <mergeCell ref="AA100:AD100"/>
    <mergeCell ref="AA99:AD99"/>
    <mergeCell ref="AA98:AD98"/>
    <mergeCell ref="S114:V114"/>
    <mergeCell ref="V86:X86"/>
    <mergeCell ref="V87:X87"/>
    <mergeCell ref="V88:X88"/>
    <mergeCell ref="V89:X89"/>
    <mergeCell ref="AC114:AF114"/>
    <mergeCell ref="AG85:AJ85"/>
    <mergeCell ref="AG90:AJ90"/>
    <mergeCell ref="AG97:AJ97"/>
    <mergeCell ref="W58:Y58"/>
    <mergeCell ref="O68:Q68"/>
    <mergeCell ref="D175:Z175"/>
    <mergeCell ref="AG175:AK175"/>
    <mergeCell ref="AH119:AK119"/>
    <mergeCell ref="AH120:AK120"/>
    <mergeCell ref="AH68:AJ68"/>
    <mergeCell ref="AH69:AJ69"/>
    <mergeCell ref="AG101:AJ101"/>
    <mergeCell ref="X115:AA115"/>
    <mergeCell ref="X116:AA116"/>
    <mergeCell ref="X117:AA117"/>
    <mergeCell ref="AH122:AK122"/>
    <mergeCell ref="AC119:AF119"/>
    <mergeCell ref="AC120:AF120"/>
    <mergeCell ref="AH115:AK115"/>
    <mergeCell ref="AH116:AK116"/>
    <mergeCell ref="AH117:AK117"/>
    <mergeCell ref="AC115:AF115"/>
    <mergeCell ref="V94:X94"/>
    <mergeCell ref="V91:X91"/>
    <mergeCell ref="V92:X92"/>
    <mergeCell ref="AG86:AJ86"/>
    <mergeCell ref="AG87:AJ87"/>
    <mergeCell ref="S118:V118"/>
    <mergeCell ref="AG98:AJ98"/>
  </mergeCells>
  <conditionalFormatting sqref="AC115:AC120">
    <cfRule type="cellIs" dxfId="128" priority="134" operator="greaterThan">
      <formula>$AP$118</formula>
    </cfRule>
  </conditionalFormatting>
  <conditionalFormatting sqref="F149 AF17 Y39 F143:F144 E163:E168 N115:N120 AH42 W47:W48">
    <cfRule type="expression" dxfId="127" priority="906">
      <formula>ISBLANK(E17)</formula>
    </cfRule>
  </conditionalFormatting>
  <conditionalFormatting sqref="S115:S120 X115:X120 AC115:AC120">
    <cfRule type="expression" dxfId="126" priority="131">
      <formula>ISBLANK(S115)</formula>
    </cfRule>
  </conditionalFormatting>
  <conditionalFormatting sqref="Z170:AD170">
    <cfRule type="expression" dxfId="125" priority="129">
      <formula>ISBLANK(Z170)</formula>
    </cfRule>
  </conditionalFormatting>
  <conditionalFormatting sqref="AD72">
    <cfRule type="expression" dxfId="124" priority="128">
      <formula>ISBLANK(AD72)</formula>
    </cfRule>
  </conditionalFormatting>
  <conditionalFormatting sqref="AD73">
    <cfRule type="expression" dxfId="123" priority="127">
      <formula>ISBLANK(AD73)</formula>
    </cfRule>
  </conditionalFormatting>
  <conditionalFormatting sqref="AC123:AC128">
    <cfRule type="cellIs" dxfId="122" priority="126" operator="greaterThan">
      <formula>$AP$118</formula>
    </cfRule>
  </conditionalFormatting>
  <conditionalFormatting sqref="S123:S128 X123:X128 AC123:AC128">
    <cfRule type="expression" dxfId="121" priority="41" stopIfTrue="1">
      <formula>ISBLANK(S123)</formula>
    </cfRule>
  </conditionalFormatting>
  <conditionalFormatting sqref="Y68">
    <cfRule type="expression" dxfId="120" priority="116">
      <formula>ISBLANK(Y68)</formula>
    </cfRule>
  </conditionalFormatting>
  <conditionalFormatting sqref="AH68">
    <cfRule type="expression" dxfId="119" priority="115">
      <formula>ISBLANK(AH68)</formula>
    </cfRule>
  </conditionalFormatting>
  <conditionalFormatting sqref="Y69">
    <cfRule type="expression" dxfId="118" priority="114">
      <formula>ISBLANK(Y69)</formula>
    </cfRule>
  </conditionalFormatting>
  <conditionalFormatting sqref="AH69">
    <cfRule type="expression" dxfId="117" priority="113">
      <formula>ISBLANK(AH69)</formula>
    </cfRule>
  </conditionalFormatting>
  <conditionalFormatting sqref="AH39">
    <cfRule type="expression" dxfId="116" priority="109">
      <formula>ISBLANK(AH39)</formula>
    </cfRule>
  </conditionalFormatting>
  <conditionalFormatting sqref="Y42">
    <cfRule type="expression" dxfId="115" priority="108">
      <formula>ISBLANK(Y42)</formula>
    </cfRule>
  </conditionalFormatting>
  <conditionalFormatting sqref="Y67 AH67">
    <cfRule type="expression" dxfId="114" priority="87">
      <formula>ISBLANK(Y67)</formula>
    </cfRule>
  </conditionalFormatting>
  <conditionalFormatting sqref="AD146">
    <cfRule type="expression" priority="13" stopIfTrue="1">
      <formula>$AM$146=2</formula>
    </cfRule>
    <cfRule type="expression" dxfId="113" priority="47">
      <formula>ISBLANK(AD146)</formula>
    </cfRule>
  </conditionalFormatting>
  <conditionalFormatting sqref="Z143 AH143 F141:F142">
    <cfRule type="expression" dxfId="112" priority="46">
      <formula>ISBLANK(F141)</formula>
    </cfRule>
  </conditionalFormatting>
  <conditionalFormatting sqref="AE144">
    <cfRule type="expression" dxfId="111" priority="45">
      <formula>ISBLANK(AE144)</formula>
    </cfRule>
  </conditionalFormatting>
  <conditionalFormatting sqref="Z149 AH149 F147:F148 F151:F152 AE151:AE152">
    <cfRule type="expression" dxfId="110" priority="132">
      <formula>ISBLANK(F147)</formula>
    </cfRule>
  </conditionalFormatting>
  <conditionalFormatting sqref="G20 N20 Z20 AH20">
    <cfRule type="expression" dxfId="109" priority="42">
      <formula>ISBLANK(G20)</formula>
    </cfRule>
  </conditionalFormatting>
  <conditionalFormatting sqref="AG82">
    <cfRule type="expression" priority="86" stopIfTrue="1">
      <formula>$AN$82=1</formula>
    </cfRule>
  </conditionalFormatting>
  <conditionalFormatting sqref="AA82">
    <cfRule type="expression" priority="40" stopIfTrue="1">
      <formula>$AM$82=1</formula>
    </cfRule>
  </conditionalFormatting>
  <conditionalFormatting sqref="AD76">
    <cfRule type="expression" dxfId="108" priority="186">
      <formula>ISBLANK(AD76)</formula>
    </cfRule>
    <cfRule type="cellIs" dxfId="107" priority="187" operator="lessThan">
      <formula>$J76</formula>
    </cfRule>
  </conditionalFormatting>
  <conditionalFormatting sqref="X123:X127">
    <cfRule type="cellIs" dxfId="106" priority="189" operator="greaterThan">
      <formula>$Y$69</formula>
    </cfRule>
  </conditionalFormatting>
  <conditionalFormatting sqref="N123:N128">
    <cfRule type="expression" dxfId="105" priority="190" stopIfTrue="1">
      <formula>ISBLANK(N123)</formula>
    </cfRule>
    <cfRule type="cellIs" dxfId="104" priority="191" operator="notEqual">
      <formula>$N115</formula>
    </cfRule>
  </conditionalFormatting>
  <conditionalFormatting sqref="AH115:AH120 AH123:AH128">
    <cfRule type="expression" dxfId="103" priority="7" stopIfTrue="1">
      <formula>ISBLANK(AH115)</formula>
    </cfRule>
  </conditionalFormatting>
  <conditionalFormatting sqref="I123:I128">
    <cfRule type="expression" dxfId="102" priority="196" stopIfTrue="1">
      <formula>ISBLANK(I123)</formula>
    </cfRule>
    <cfRule type="cellIs" dxfId="101" priority="197" operator="notEqual">
      <formula>$I115</formula>
    </cfRule>
  </conditionalFormatting>
  <conditionalFormatting sqref="D62:Z62">
    <cfRule type="cellIs" dxfId="100" priority="36" operator="equal">
      <formula>0</formula>
    </cfRule>
  </conditionalFormatting>
  <conditionalFormatting sqref="AG62:AK62">
    <cfRule type="cellIs" dxfId="99" priority="35" operator="equal">
      <formula>0</formula>
    </cfRule>
  </conditionalFormatting>
  <conditionalFormatting sqref="D110:Z110 AG110:AK110">
    <cfRule type="cellIs" dxfId="98" priority="34" operator="equal">
      <formula>0</formula>
    </cfRule>
  </conditionalFormatting>
  <conditionalFormatting sqref="AA24:AA29">
    <cfRule type="expression" dxfId="97" priority="33">
      <formula>ISBLANK(AA24)</formula>
    </cfRule>
  </conditionalFormatting>
  <conditionalFormatting sqref="D156:Z156 AG156:AK156">
    <cfRule type="cellIs" dxfId="96" priority="29" operator="equal">
      <formula>0</formula>
    </cfRule>
  </conditionalFormatting>
  <conditionalFormatting sqref="AG35 AJ35">
    <cfRule type="expression" dxfId="95" priority="858">
      <formula>$AN$35=1</formula>
    </cfRule>
  </conditionalFormatting>
  <conditionalFormatting sqref="E17:Z18 AF18">
    <cfRule type="cellIs" dxfId="94" priority="23" operator="equal">
      <formula>0</formula>
    </cfRule>
  </conditionalFormatting>
  <conditionalFormatting sqref="AG63:AK63">
    <cfRule type="cellIs" dxfId="93" priority="22" operator="equal">
      <formula>0</formula>
    </cfRule>
  </conditionalFormatting>
  <conditionalFormatting sqref="AG111:AK111">
    <cfRule type="cellIs" dxfId="92" priority="21" operator="equal">
      <formula>0</formula>
    </cfRule>
  </conditionalFormatting>
  <conditionalFormatting sqref="AA31 AD31">
    <cfRule type="expression" dxfId="91" priority="865">
      <formula>$AN$31=1</formula>
    </cfRule>
  </conditionalFormatting>
  <conditionalFormatting sqref="AA33:AD33">
    <cfRule type="cellIs" priority="867" stopIfTrue="1" operator="greaterThan">
      <formula>0</formula>
    </cfRule>
    <cfRule type="expression" dxfId="90" priority="868">
      <formula>$AM$31=1</formula>
    </cfRule>
  </conditionalFormatting>
  <conditionalFormatting sqref="Y35 AB35">
    <cfRule type="expression" dxfId="89" priority="869">
      <formula>$AM$35=1</formula>
    </cfRule>
  </conditionalFormatting>
  <conditionalFormatting sqref="Y40:AA40">
    <cfRule type="expression" priority="18" stopIfTrue="1">
      <formula>$AM$41=2</formula>
    </cfRule>
    <cfRule type="cellIs" priority="19" stopIfTrue="1" operator="greaterThan">
      <formula>0</formula>
    </cfRule>
    <cfRule type="expression" dxfId="88" priority="20">
      <formula>ISBLANK(Y40)</formula>
    </cfRule>
  </conditionalFormatting>
  <conditionalFormatting sqref="Y41:AA41 AH41:AJ41">
    <cfRule type="expression" priority="15" stopIfTrue="1">
      <formula>$AM$40=2</formula>
    </cfRule>
    <cfRule type="cellIs" priority="16" stopIfTrue="1" operator="greaterThan">
      <formula>0</formula>
    </cfRule>
    <cfRule type="expression" dxfId="87" priority="17">
      <formula>ISBLANK(Y41)</formula>
    </cfRule>
  </conditionalFormatting>
  <conditionalFormatting sqref="Y44 AB44">
    <cfRule type="expression" dxfId="86" priority="870">
      <formula>$AM$44=1</formula>
    </cfRule>
  </conditionalFormatting>
  <conditionalFormatting sqref="Y50 AB50">
    <cfRule type="expression" dxfId="85" priority="872">
      <formula>$AM$50=1</formula>
    </cfRule>
  </conditionalFormatting>
  <conditionalFormatting sqref="AD47 AA47 AI47">
    <cfRule type="cellIs" priority="874" stopIfTrue="1" operator="greaterThan">
      <formula>0</formula>
    </cfRule>
    <cfRule type="expression" dxfId="84" priority="875">
      <formula>$AM$47=2</formula>
    </cfRule>
  </conditionalFormatting>
  <conditionalFormatting sqref="AA48 AI48">
    <cfRule type="cellIs" priority="876" stopIfTrue="1" operator="greaterThan">
      <formula>0</formula>
    </cfRule>
    <cfRule type="expression" dxfId="83" priority="877">
      <formula>$AM$48=2</formula>
    </cfRule>
  </conditionalFormatting>
  <conditionalFormatting sqref="AA52 AI52">
    <cfRule type="cellIs" priority="880" stopIfTrue="1" operator="greaterThan">
      <formula>0</formula>
    </cfRule>
    <cfRule type="expression" dxfId="82" priority="881">
      <formula>$AM$52=2</formula>
    </cfRule>
  </conditionalFormatting>
  <conditionalFormatting sqref="AA53 AI53">
    <cfRule type="cellIs" priority="884" stopIfTrue="1" operator="greaterThan">
      <formula>0</formula>
    </cfRule>
    <cfRule type="expression" dxfId="81" priority="885">
      <formula>$AM$53=2</formula>
    </cfRule>
  </conditionalFormatting>
  <conditionalFormatting sqref="AA55 AI55">
    <cfRule type="cellIs" priority="888" stopIfTrue="1" operator="greaterThan">
      <formula>0</formula>
    </cfRule>
    <cfRule type="expression" dxfId="80" priority="889">
      <formula>$AM$55=2</formula>
    </cfRule>
  </conditionalFormatting>
  <conditionalFormatting sqref="AA56 AI56">
    <cfRule type="cellIs" priority="892" stopIfTrue="1" operator="greaterThan">
      <formula>0</formula>
    </cfRule>
    <cfRule type="expression" dxfId="79" priority="893">
      <formula>$AM$56=2</formula>
    </cfRule>
  </conditionalFormatting>
  <conditionalFormatting sqref="AA57 AI57">
    <cfRule type="cellIs" priority="896" stopIfTrue="1" operator="greaterThan">
      <formula>0</formula>
    </cfRule>
    <cfRule type="expression" dxfId="78" priority="897">
      <formula>$AM$57=2</formula>
    </cfRule>
  </conditionalFormatting>
  <conditionalFormatting sqref="AA58 AI58">
    <cfRule type="cellIs" priority="900" stopIfTrue="1" operator="greaterThan">
      <formula>0</formula>
    </cfRule>
    <cfRule type="expression" dxfId="77" priority="901">
      <formula>$AM$58=2</formula>
    </cfRule>
  </conditionalFormatting>
  <conditionalFormatting sqref="AA54:AC54 AI54:AK54">
    <cfRule type="cellIs" priority="904" stopIfTrue="1" operator="greaterThan">
      <formula>0</formula>
    </cfRule>
    <cfRule type="expression" dxfId="76" priority="905">
      <formula>$AM$54=2</formula>
    </cfRule>
  </conditionalFormatting>
  <conditionalFormatting sqref="AB50">
    <cfRule type="expression" dxfId="75" priority="14">
      <formula>$AN$50=2</formula>
    </cfRule>
  </conditionalFormatting>
  <conditionalFormatting sqref="Z149 AH149 F147:F149 F151:F152 AE151:AE152">
    <cfRule type="expression" priority="44" stopIfTrue="1">
      <formula>$AN$146=2</formula>
    </cfRule>
  </conditionalFormatting>
  <conditionalFormatting sqref="AG157:AK157">
    <cfRule type="cellIs" dxfId="74" priority="12" operator="equal">
      <formula>0</formula>
    </cfRule>
  </conditionalFormatting>
  <conditionalFormatting sqref="D175:Z175 AG175:AK175">
    <cfRule type="cellIs" dxfId="73" priority="11" operator="equal">
      <formula>0</formula>
    </cfRule>
  </conditionalFormatting>
  <conditionalFormatting sqref="AG176:AK176">
    <cfRule type="cellIs" dxfId="72" priority="10" operator="equal">
      <formula>0</formula>
    </cfRule>
  </conditionalFormatting>
  <conditionalFormatting sqref="V82:X82">
    <cfRule type="cellIs" priority="8" operator="greaterThan">
      <formula>0</formula>
    </cfRule>
    <cfRule type="expression" dxfId="71" priority="9">
      <formula>ISBLANK($V$82)</formula>
    </cfRule>
  </conditionalFormatting>
  <conditionalFormatting sqref="AG82 AA82">
    <cfRule type="cellIs" priority="957" stopIfTrue="1" operator="greaterThan">
      <formula>0</formula>
    </cfRule>
    <cfRule type="expression" dxfId="70" priority="958">
      <formula>$AO$82=2</formula>
    </cfRule>
  </conditionalFormatting>
  <conditionalFormatting sqref="AG83 AA83">
    <cfRule type="cellIs" priority="961" stopIfTrue="1" operator="greaterThan">
      <formula>0</formula>
    </cfRule>
    <cfRule type="expression" dxfId="69" priority="962">
      <formula>$AO$83=2</formula>
    </cfRule>
  </conditionalFormatting>
  <conditionalFormatting sqref="AG84 AA84">
    <cfRule type="cellIs" priority="965" stopIfTrue="1" operator="greaterThan">
      <formula>0</formula>
    </cfRule>
    <cfRule type="expression" dxfId="68" priority="966">
      <formula>$AO$84=2</formula>
    </cfRule>
  </conditionalFormatting>
  <conditionalFormatting sqref="AG85 AA85">
    <cfRule type="cellIs" priority="969" stopIfTrue="1" operator="greaterThan">
      <formula>0</formula>
    </cfRule>
    <cfRule type="expression" dxfId="67" priority="970">
      <formula>$AO$85=2</formula>
    </cfRule>
  </conditionalFormatting>
  <conditionalFormatting sqref="AG86 AA86">
    <cfRule type="cellIs" priority="973" stopIfTrue="1" operator="greaterThan">
      <formula>0</formula>
    </cfRule>
    <cfRule type="expression" dxfId="66" priority="974">
      <formula>$AO$86=2</formula>
    </cfRule>
  </conditionalFormatting>
  <conditionalFormatting sqref="AG87 AA87">
    <cfRule type="cellIs" priority="977" stopIfTrue="1" operator="greaterThan">
      <formula>0</formula>
    </cfRule>
    <cfRule type="expression" dxfId="65" priority="978">
      <formula>$AO$87=2</formula>
    </cfRule>
  </conditionalFormatting>
  <conditionalFormatting sqref="AG88 AA88">
    <cfRule type="cellIs" priority="981" stopIfTrue="1" operator="greaterThan">
      <formula>0</formula>
    </cfRule>
    <cfRule type="expression" dxfId="64" priority="982">
      <formula>$AO$88=2</formula>
    </cfRule>
  </conditionalFormatting>
  <conditionalFormatting sqref="AG89 AA89">
    <cfRule type="cellIs" priority="985" stopIfTrue="1" operator="greaterThan">
      <formula>0</formula>
    </cfRule>
    <cfRule type="expression" dxfId="63" priority="986">
      <formula>$AO$89=2</formula>
    </cfRule>
  </conditionalFormatting>
  <conditionalFormatting sqref="AG90 AA90">
    <cfRule type="cellIs" priority="989" stopIfTrue="1" operator="greaterThan">
      <formula>0</formula>
    </cfRule>
    <cfRule type="expression" dxfId="62" priority="990">
      <formula>$AO$90=2</formula>
    </cfRule>
  </conditionalFormatting>
  <conditionalFormatting sqref="AG91 AA91">
    <cfRule type="cellIs" priority="993" stopIfTrue="1" operator="greaterThan">
      <formula>0</formula>
    </cfRule>
    <cfRule type="expression" dxfId="61" priority="994">
      <formula>$AO$91=2</formula>
    </cfRule>
  </conditionalFormatting>
  <conditionalFormatting sqref="AG92 AA92">
    <cfRule type="cellIs" priority="997" stopIfTrue="1" operator="greaterThan">
      <formula>0</formula>
    </cfRule>
    <cfRule type="expression" dxfId="60" priority="998">
      <formula>$AO$92=2</formula>
    </cfRule>
  </conditionalFormatting>
  <conditionalFormatting sqref="AG93 AA93">
    <cfRule type="cellIs" priority="1001" stopIfTrue="1" operator="greaterThan">
      <formula>0</formula>
    </cfRule>
    <cfRule type="expression" dxfId="59" priority="1002">
      <formula>$AO$93=2</formula>
    </cfRule>
  </conditionalFormatting>
  <conditionalFormatting sqref="AG94 AA94">
    <cfRule type="cellIs" priority="1005" stopIfTrue="1" operator="greaterThan">
      <formula>0</formula>
    </cfRule>
    <cfRule type="expression" dxfId="58" priority="1006">
      <formula>$AO$94=2</formula>
    </cfRule>
  </conditionalFormatting>
  <conditionalFormatting sqref="AG95 AA95">
    <cfRule type="cellIs" priority="1009" stopIfTrue="1" operator="greaterThan">
      <formula>0</formula>
    </cfRule>
    <cfRule type="expression" dxfId="57" priority="1010">
      <formula>$AO$95=2</formula>
    </cfRule>
  </conditionalFormatting>
  <conditionalFormatting sqref="AG96 AA96">
    <cfRule type="cellIs" priority="1013" stopIfTrue="1" operator="greaterThan">
      <formula>0</formula>
    </cfRule>
    <cfRule type="expression" dxfId="56" priority="1014">
      <formula>$AO$96=2</formula>
    </cfRule>
  </conditionalFormatting>
  <conditionalFormatting sqref="AG97 AA97">
    <cfRule type="cellIs" priority="1017" stopIfTrue="1" operator="greaterThan">
      <formula>0</formula>
    </cfRule>
    <cfRule type="expression" dxfId="55" priority="1018">
      <formula>$AO$97=2</formula>
    </cfRule>
  </conditionalFormatting>
  <conditionalFormatting sqref="AG98 AA98">
    <cfRule type="cellIs" priority="1021" stopIfTrue="1" operator="greaterThan">
      <formula>0</formula>
    </cfRule>
    <cfRule type="expression" dxfId="54" priority="1022">
      <formula>$AO$98=2</formula>
    </cfRule>
  </conditionalFormatting>
  <conditionalFormatting sqref="AG99 AA99">
    <cfRule type="cellIs" priority="1025" stopIfTrue="1" operator="greaterThan">
      <formula>0</formula>
    </cfRule>
    <cfRule type="expression" dxfId="53" priority="1026">
      <formula>$AO$99=2</formula>
    </cfRule>
  </conditionalFormatting>
  <conditionalFormatting sqref="AG100 AA100">
    <cfRule type="cellIs" priority="1029" stopIfTrue="1" operator="greaterThan">
      <formula>0</formula>
    </cfRule>
    <cfRule type="expression" dxfId="52" priority="1030">
      <formula>$AO$100=2</formula>
    </cfRule>
  </conditionalFormatting>
  <conditionalFormatting sqref="AG101 AA101">
    <cfRule type="cellIs" priority="1033" stopIfTrue="1" operator="greaterThan">
      <formula>0</formula>
    </cfRule>
    <cfRule type="expression" dxfId="51" priority="1034">
      <formula>$AO$101=2</formula>
    </cfRule>
  </conditionalFormatting>
  <conditionalFormatting sqref="AH116:AK120 AH124:AK128">
    <cfRule type="cellIs" dxfId="50" priority="192" operator="greaterThan">
      <formula>I116</formula>
    </cfRule>
  </conditionalFormatting>
  <conditionalFormatting sqref="B131:AK138">
    <cfRule type="cellIs" priority="5" stopIfTrue="1" operator="greaterThan">
      <formula>0</formula>
    </cfRule>
    <cfRule type="expression" dxfId="49" priority="6">
      <formula>$AM$179&gt;0</formula>
    </cfRule>
  </conditionalFormatting>
  <conditionalFormatting sqref="AD77:AF77">
    <cfRule type="expression" dxfId="48" priority="4">
      <formula>ISBLANK(AD77)</formula>
    </cfRule>
  </conditionalFormatting>
  <conditionalFormatting sqref="AF16">
    <cfRule type="expression" dxfId="47" priority="2">
      <formula>ISBLANK(AF16)</formula>
    </cfRule>
  </conditionalFormatting>
  <conditionalFormatting sqref="AF16:AK16">
    <cfRule type="expression" priority="1" stopIfTrue="1">
      <formula>$AM$16=0</formula>
    </cfRule>
  </conditionalFormatting>
  <pageMargins left="0.2" right="0.2" top="0.5" bottom="0.25" header="0.3" footer="0.3"/>
  <pageSetup orientation="portrait" r:id="rId1"/>
  <rowBreaks count="4" manualBreakCount="4">
    <brk id="61" max="16383" man="1"/>
    <brk id="109" max="16383" man="1"/>
    <brk id="155" max="16383" man="1"/>
    <brk id="174" max="16383" man="1"/>
  </rowBreaks>
  <colBreaks count="1" manualBreakCount="1">
    <brk id="43"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0D1D217B-B56F-4F5A-9201-0D9DB09550E1}">
            <xm:f>'Form 2B - Design'!$AL$61=1</xm:f>
            <x14:dxf>
              <fill>
                <patternFill>
                  <bgColor theme="7" tint="0.59996337778862885"/>
                </patternFill>
              </fill>
            </x14:dxf>
          </x14:cfRule>
          <xm:sqref>K28:L29 K33:L33 AE28:AF29 AE33:AF33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51C0DC14-5C5B-497E-ADE8-E14CEC9C6FC0}">
          <x14:formula1>
            <xm:f>Tables!$A$2:$A$10</xm:f>
          </x14:formula1>
          <xm:sqref>Y39 E39 Y67</xm:sqref>
        </x14:dataValidation>
        <x14:dataValidation type="list" allowBlank="1" showInputMessage="1" showErrorMessage="1" xr:uid="{15328467-34E1-4429-BBED-E9EF3D4805F6}">
          <x14:formula1>
            <xm:f>Tables!$C$2:$C$7</xm:f>
          </x14:formula1>
          <xm:sqref>W172:Y174 W49:Y49 H59:H64 W59:Y64 H172:H174 W154:Y155 H108:H109 W108:Y109 H154:H155</xm:sqref>
        </x14:dataValidation>
        <x14:dataValidation type="list" allowBlank="1" showInputMessage="1" showErrorMessage="1" xr:uid="{EFF34BD4-2D63-4A15-A0F4-ED4B04088EBB}">
          <x14:formula1>
            <xm:f>Tables!$C$2:$C$8</xm:f>
          </x14:formula1>
          <xm:sqref>W52:Y58 AH39:AK39 W47:Y48 AH67:AK67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4D585-F4DB-4182-AFF1-408132D60B7F}">
  <sheetPr codeName="Sheet1">
    <tabColor theme="7" tint="0.39997558519241921"/>
  </sheetPr>
  <dimension ref="A1:BX183"/>
  <sheetViews>
    <sheetView showGridLines="0" showRowColHeaders="0" showZeros="0" zoomScale="150" zoomScaleNormal="150" workbookViewId="0">
      <selection activeCell="AE16" sqref="AE16:AJ16"/>
    </sheetView>
  </sheetViews>
  <sheetFormatPr defaultColWidth="0" defaultRowHeight="0" customHeight="1" zeroHeight="1"/>
  <cols>
    <col min="1" max="1" width="1.7109375" style="31" customWidth="1"/>
    <col min="2" max="36" width="2.7109375" style="31" customWidth="1"/>
    <col min="37" max="37" width="1.7109375" style="31" customWidth="1"/>
    <col min="38" max="38" width="2.7109375" style="31" customWidth="1"/>
    <col min="39" max="40" width="4.7109375" style="15" hidden="1" customWidth="1"/>
    <col min="41" max="76" width="2.7109375" style="31" customWidth="1"/>
    <col min="77" max="16384" width="8.85546875" style="31" hidden="1"/>
  </cols>
  <sheetData>
    <row r="1" spans="1:76" ht="15" customHeight="1">
      <c r="G1" s="2"/>
      <c r="H1" s="2"/>
      <c r="I1" s="2"/>
      <c r="J1" s="2"/>
      <c r="K1" s="2"/>
      <c r="L1" s="2"/>
      <c r="M1" s="2"/>
      <c r="N1" s="2"/>
      <c r="O1" s="2"/>
      <c r="P1" s="2"/>
      <c r="Q1" s="159" t="s">
        <v>367</v>
      </c>
      <c r="R1" s="159"/>
      <c r="S1" s="159"/>
      <c r="T1" s="159"/>
      <c r="U1" s="159"/>
      <c r="V1" s="159"/>
      <c r="W1" s="159"/>
      <c r="X1" s="159"/>
      <c r="Y1" s="159"/>
      <c r="Z1" s="159"/>
      <c r="AA1" s="159"/>
      <c r="AB1" s="159"/>
      <c r="AC1" s="159"/>
      <c r="AD1" s="159"/>
      <c r="AE1" s="159"/>
      <c r="AF1" s="159"/>
      <c r="AG1" s="159"/>
      <c r="AH1" s="159"/>
      <c r="AI1" s="159"/>
      <c r="AJ1" s="159"/>
      <c r="AK1" s="159"/>
      <c r="BE1" s="159" t="str">
        <f>Q1</f>
        <v>Form 4B - Retention Pond
Annual Inspection Form</v>
      </c>
      <c r="BF1" s="159"/>
      <c r="BG1" s="159"/>
      <c r="BH1" s="159"/>
      <c r="BI1" s="159"/>
      <c r="BJ1" s="159"/>
      <c r="BK1" s="159"/>
      <c r="BL1" s="159"/>
      <c r="BM1" s="159"/>
      <c r="BN1" s="159"/>
      <c r="BO1" s="159"/>
      <c r="BP1" s="159"/>
      <c r="BQ1" s="159"/>
      <c r="BR1" s="159"/>
      <c r="BS1" s="159"/>
      <c r="BT1" s="159"/>
      <c r="BU1" s="159"/>
      <c r="BV1" s="159"/>
      <c r="BW1" s="159"/>
    </row>
    <row r="2" spans="1:76" ht="15" customHeight="1">
      <c r="E2" s="2"/>
      <c r="F2" s="2"/>
      <c r="G2" s="2"/>
      <c r="H2" s="2"/>
      <c r="I2" s="2"/>
      <c r="J2" s="2"/>
      <c r="K2" s="2"/>
      <c r="L2" s="2"/>
      <c r="M2" s="2"/>
      <c r="N2" s="2"/>
      <c r="O2" s="2"/>
      <c r="P2" s="2"/>
      <c r="Q2" s="159"/>
      <c r="R2" s="159"/>
      <c r="S2" s="159"/>
      <c r="T2" s="159"/>
      <c r="U2" s="159"/>
      <c r="V2" s="159"/>
      <c r="W2" s="159"/>
      <c r="X2" s="159"/>
      <c r="Y2" s="159"/>
      <c r="Z2" s="159"/>
      <c r="AA2" s="159"/>
      <c r="AB2" s="159"/>
      <c r="AC2" s="159"/>
      <c r="AD2" s="159"/>
      <c r="AE2" s="159"/>
      <c r="AF2" s="159"/>
      <c r="AG2" s="159"/>
      <c r="AH2" s="159"/>
      <c r="AI2" s="159"/>
      <c r="AJ2" s="159"/>
      <c r="AK2" s="159"/>
      <c r="BE2" s="159"/>
      <c r="BF2" s="159"/>
      <c r="BG2" s="159"/>
      <c r="BH2" s="159"/>
      <c r="BI2" s="159"/>
      <c r="BJ2" s="159"/>
      <c r="BK2" s="159"/>
      <c r="BL2" s="159"/>
      <c r="BM2" s="159"/>
      <c r="BN2" s="159"/>
      <c r="BO2" s="159"/>
      <c r="BP2" s="159"/>
      <c r="BQ2" s="159"/>
      <c r="BR2" s="159"/>
      <c r="BS2" s="159"/>
      <c r="BT2" s="159"/>
      <c r="BU2" s="159"/>
      <c r="BV2" s="159"/>
      <c r="BW2" s="159"/>
    </row>
    <row r="3" spans="1:76" ht="15" customHeight="1">
      <c r="E3" s="2"/>
      <c r="F3" s="2"/>
      <c r="G3" s="2"/>
      <c r="H3" s="2"/>
      <c r="I3" s="2"/>
      <c r="J3" s="2"/>
      <c r="K3" s="2"/>
      <c r="L3" s="2"/>
      <c r="M3" s="2"/>
      <c r="N3" s="2"/>
      <c r="O3" s="2"/>
      <c r="P3" s="2"/>
      <c r="Q3" s="159"/>
      <c r="R3" s="159"/>
      <c r="S3" s="159"/>
      <c r="T3" s="159"/>
      <c r="U3" s="159"/>
      <c r="V3" s="159"/>
      <c r="W3" s="159"/>
      <c r="X3" s="159"/>
      <c r="Y3" s="159"/>
      <c r="Z3" s="159"/>
      <c r="AA3" s="159"/>
      <c r="AB3" s="159"/>
      <c r="AC3" s="159"/>
      <c r="AD3" s="159"/>
      <c r="AE3" s="159"/>
      <c r="AF3" s="159"/>
      <c r="AG3" s="159"/>
      <c r="AH3" s="159"/>
      <c r="AI3" s="159"/>
      <c r="AJ3" s="159"/>
      <c r="AK3" s="159"/>
      <c r="BE3" s="159"/>
      <c r="BF3" s="159"/>
      <c r="BG3" s="159"/>
      <c r="BH3" s="159"/>
      <c r="BI3" s="159"/>
      <c r="BJ3" s="159"/>
      <c r="BK3" s="159"/>
      <c r="BL3" s="159"/>
      <c r="BM3" s="159"/>
      <c r="BN3" s="159"/>
      <c r="BO3" s="159"/>
      <c r="BP3" s="159"/>
      <c r="BQ3" s="159"/>
      <c r="BR3" s="159"/>
      <c r="BS3" s="159"/>
      <c r="BT3" s="159"/>
      <c r="BU3" s="159"/>
      <c r="BV3" s="159"/>
      <c r="BW3" s="159"/>
    </row>
    <row r="4" spans="1:76" ht="15" customHeight="1">
      <c r="E4" s="2"/>
      <c r="F4" s="2"/>
      <c r="G4" s="2"/>
      <c r="H4" s="2"/>
      <c r="I4" s="2"/>
      <c r="J4" s="2"/>
      <c r="K4" s="2"/>
      <c r="L4" s="2"/>
      <c r="M4" s="2"/>
      <c r="N4" s="2"/>
      <c r="O4" s="2"/>
      <c r="P4" s="2"/>
      <c r="Q4" s="159"/>
      <c r="R4" s="159"/>
      <c r="S4" s="159"/>
      <c r="T4" s="159"/>
      <c r="U4" s="159"/>
      <c r="V4" s="159"/>
      <c r="W4" s="159"/>
      <c r="X4" s="159"/>
      <c r="Y4" s="159"/>
      <c r="Z4" s="159"/>
      <c r="AA4" s="159"/>
      <c r="AB4" s="159"/>
      <c r="AC4" s="159"/>
      <c r="AD4" s="159"/>
      <c r="AE4" s="159"/>
      <c r="AF4" s="159"/>
      <c r="AG4" s="159"/>
      <c r="AH4" s="159"/>
      <c r="AI4" s="159"/>
      <c r="AJ4" s="159"/>
      <c r="AK4" s="159"/>
      <c r="BE4" s="159"/>
      <c r="BF4" s="159"/>
      <c r="BG4" s="159"/>
      <c r="BH4" s="159"/>
      <c r="BI4" s="159"/>
      <c r="BJ4" s="159"/>
      <c r="BK4" s="159"/>
      <c r="BL4" s="159"/>
      <c r="BM4" s="159"/>
      <c r="BN4" s="159"/>
      <c r="BO4" s="159"/>
      <c r="BP4" s="159"/>
      <c r="BQ4" s="159"/>
      <c r="BR4" s="159"/>
      <c r="BS4" s="159"/>
      <c r="BT4" s="159"/>
      <c r="BU4" s="159"/>
      <c r="BV4" s="159"/>
      <c r="BW4" s="159"/>
    </row>
    <row r="5" spans="1:76" ht="4.9000000000000004" customHeight="1">
      <c r="E5" s="2"/>
      <c r="F5" s="2"/>
      <c r="G5" s="2"/>
      <c r="H5" s="2"/>
      <c r="I5" s="2"/>
      <c r="J5" s="2"/>
      <c r="K5" s="2"/>
      <c r="L5" s="2"/>
      <c r="M5" s="2"/>
      <c r="N5" s="2"/>
      <c r="O5" s="2"/>
      <c r="P5" s="2"/>
      <c r="Q5" s="2"/>
      <c r="R5" s="2"/>
      <c r="S5" s="2"/>
      <c r="T5" s="2"/>
      <c r="U5" s="2"/>
      <c r="V5" s="2"/>
      <c r="W5" s="2"/>
      <c r="X5" s="2"/>
      <c r="Y5" s="2"/>
      <c r="Z5" s="2"/>
      <c r="AA5" s="2"/>
      <c r="AB5" s="143"/>
      <c r="AC5" s="143"/>
      <c r="AD5" s="143"/>
      <c r="AE5" s="143"/>
      <c r="AF5" s="143"/>
      <c r="AG5" s="143"/>
      <c r="AH5" s="143"/>
      <c r="AI5" s="143"/>
      <c r="AJ5" s="143"/>
    </row>
    <row r="6" spans="1:76" ht="15" customHeight="1">
      <c r="A6" s="18"/>
      <c r="B6" s="19" t="s">
        <v>96</v>
      </c>
      <c r="C6" s="19"/>
      <c r="D6" s="19"/>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1"/>
      <c r="AO6" s="158" t="s">
        <v>97</v>
      </c>
      <c r="AP6" s="158"/>
      <c r="AQ6" s="158"/>
      <c r="AR6" s="158"/>
      <c r="AS6" s="158"/>
      <c r="AT6" s="158"/>
      <c r="AU6" s="158"/>
      <c r="AV6" s="158"/>
      <c r="AW6" s="158"/>
      <c r="AX6" s="158"/>
      <c r="AY6" s="158"/>
      <c r="AZ6" s="158"/>
      <c r="BA6" s="158"/>
      <c r="BB6" s="158"/>
      <c r="BC6" s="158"/>
      <c r="BD6" s="70"/>
      <c r="BE6" s="70"/>
      <c r="BF6" s="70"/>
      <c r="BG6" s="70"/>
      <c r="BH6" s="70"/>
      <c r="BI6" s="70"/>
      <c r="BJ6" s="70"/>
      <c r="BK6" s="70"/>
      <c r="BL6" s="70"/>
      <c r="BM6" s="70"/>
      <c r="BN6" s="70"/>
      <c r="BO6" s="70"/>
      <c r="BP6" s="70"/>
      <c r="BQ6" s="70"/>
      <c r="BR6" s="70"/>
      <c r="BS6" s="70"/>
      <c r="BT6" s="70"/>
      <c r="BU6" s="70"/>
      <c r="BV6" s="70"/>
      <c r="BW6" s="70"/>
      <c r="BX6" s="70"/>
    </row>
    <row r="7" spans="1:76" ht="15" customHeight="1">
      <c r="A7" s="22"/>
      <c r="B7" s="11" t="s">
        <v>98</v>
      </c>
      <c r="C7" s="11"/>
      <c r="D7" s="11"/>
      <c r="E7" s="244"/>
      <c r="F7" s="244"/>
      <c r="G7" s="244"/>
      <c r="H7" s="244"/>
      <c r="I7" s="244"/>
      <c r="J7" s="244"/>
      <c r="K7" s="244"/>
      <c r="L7" s="244"/>
      <c r="M7" s="244"/>
      <c r="N7" s="244"/>
      <c r="O7" s="244"/>
      <c r="P7" s="244"/>
      <c r="Q7" s="244"/>
      <c r="R7" s="244"/>
      <c r="S7" s="244"/>
      <c r="T7" s="244"/>
      <c r="U7" s="244"/>
      <c r="V7" s="244"/>
      <c r="W7" s="244"/>
      <c r="X7" s="244"/>
      <c r="Y7" s="11"/>
      <c r="Z7" s="11"/>
      <c r="AA7" s="11"/>
      <c r="AB7" s="11"/>
      <c r="AC7" s="11"/>
      <c r="AD7" s="23" t="s">
        <v>99</v>
      </c>
      <c r="AE7" s="245"/>
      <c r="AF7" s="245"/>
      <c r="AG7" s="245"/>
      <c r="AH7" s="245"/>
      <c r="AI7" s="245"/>
      <c r="AJ7" s="245"/>
      <c r="AK7" s="24"/>
      <c r="AO7" s="158"/>
      <c r="AP7" s="158"/>
      <c r="AQ7" s="158"/>
      <c r="AR7" s="158"/>
      <c r="AS7" s="158"/>
      <c r="AT7" s="158"/>
      <c r="AU7" s="158"/>
      <c r="AV7" s="158"/>
      <c r="AW7" s="158"/>
      <c r="AX7" s="158"/>
      <c r="AY7" s="158"/>
      <c r="AZ7" s="158"/>
      <c r="BA7" s="158"/>
      <c r="BB7" s="158"/>
      <c r="BC7" s="158"/>
    </row>
    <row r="8" spans="1:76" ht="4.9000000000000004" customHeight="1">
      <c r="A8" s="22"/>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23"/>
      <c r="AG8" s="12"/>
      <c r="AH8" s="12"/>
      <c r="AI8" s="12"/>
      <c r="AJ8" s="12"/>
      <c r="AK8" s="24"/>
    </row>
    <row r="9" spans="1:76" ht="15" customHeight="1">
      <c r="A9" s="22"/>
      <c r="B9" s="11" t="s">
        <v>100</v>
      </c>
      <c r="C9" s="23"/>
      <c r="D9" s="11"/>
      <c r="E9" s="11"/>
      <c r="F9" s="11"/>
      <c r="G9" s="115"/>
      <c r="H9" s="11" t="s">
        <v>298</v>
      </c>
      <c r="I9" s="11"/>
      <c r="J9" s="11"/>
      <c r="K9" s="11"/>
      <c r="L9" s="11"/>
      <c r="M9" s="115"/>
      <c r="N9" s="11" t="s">
        <v>368</v>
      </c>
      <c r="O9" s="11"/>
      <c r="P9" s="11"/>
      <c r="Q9" s="11"/>
      <c r="R9" s="11"/>
      <c r="S9" s="11"/>
      <c r="T9" s="11"/>
      <c r="U9" s="11"/>
      <c r="V9" s="11"/>
      <c r="W9" s="11"/>
      <c r="X9" s="11"/>
      <c r="Y9" s="11"/>
      <c r="Z9" s="11"/>
      <c r="AA9" s="11"/>
      <c r="AB9" s="11"/>
      <c r="AC9" s="11"/>
      <c r="AD9" s="11"/>
      <c r="AE9" s="11"/>
      <c r="AF9" s="11"/>
      <c r="AG9" s="11"/>
      <c r="AH9" s="11"/>
      <c r="AI9" s="11"/>
      <c r="AJ9" s="11"/>
      <c r="AK9" s="24"/>
      <c r="AO9" t="s">
        <v>369</v>
      </c>
      <c r="AP9"/>
      <c r="AQ9"/>
      <c r="AR9"/>
      <c r="AS9"/>
      <c r="AT9"/>
      <c r="AU9"/>
      <c r="AV9"/>
      <c r="AW9"/>
      <c r="AX9"/>
      <c r="AY9"/>
      <c r="AZ9"/>
      <c r="BA9"/>
      <c r="BB9"/>
      <c r="BC9"/>
      <c r="BD9"/>
      <c r="BE9"/>
      <c r="BF9"/>
      <c r="BG9"/>
      <c r="BH9"/>
      <c r="BI9"/>
      <c r="BJ9"/>
      <c r="BK9"/>
      <c r="BL9"/>
      <c r="BM9"/>
      <c r="BN9"/>
      <c r="BO9"/>
      <c r="BP9"/>
      <c r="BQ9"/>
      <c r="BR9"/>
      <c r="BS9"/>
      <c r="BT9"/>
      <c r="BU9"/>
      <c r="BV9"/>
      <c r="BW9"/>
      <c r="BX9"/>
    </row>
    <row r="10" spans="1:76" ht="4.9000000000000004" customHeight="1">
      <c r="A10" s="22"/>
      <c r="B10" s="11"/>
      <c r="C10" s="23"/>
      <c r="D10" s="23"/>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24"/>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row>
    <row r="11" spans="1:76" ht="15" customHeight="1">
      <c r="A11" s="22"/>
      <c r="B11" s="11" t="s">
        <v>105</v>
      </c>
      <c r="C11" s="11"/>
      <c r="D11" s="11"/>
      <c r="E11" s="11"/>
      <c r="F11" s="11"/>
      <c r="G11" s="115"/>
      <c r="H11" s="11" t="s">
        <v>106</v>
      </c>
      <c r="I11" s="11"/>
      <c r="J11" s="11"/>
      <c r="K11" s="11"/>
      <c r="L11" s="11"/>
      <c r="M11" s="115"/>
      <c r="N11" s="11" t="s">
        <v>107</v>
      </c>
      <c r="O11" s="11"/>
      <c r="P11" s="11"/>
      <c r="Q11" s="11"/>
      <c r="R11" s="11"/>
      <c r="S11" s="11"/>
      <c r="T11" s="11"/>
      <c r="U11" s="11"/>
      <c r="V11" s="115"/>
      <c r="W11" s="11" t="s">
        <v>108</v>
      </c>
      <c r="X11" s="11"/>
      <c r="Y11" s="11"/>
      <c r="Z11" s="11"/>
      <c r="AA11" s="11"/>
      <c r="AB11" s="11"/>
      <c r="AC11" s="115"/>
      <c r="AD11" s="11" t="s">
        <v>109</v>
      </c>
      <c r="AE11" s="11"/>
      <c r="AF11" s="11"/>
      <c r="AG11" s="11"/>
      <c r="AH11" s="11"/>
      <c r="AI11" s="11"/>
      <c r="AJ11" s="11"/>
      <c r="AK11" s="24"/>
      <c r="AO11" s="26">
        <v>1</v>
      </c>
      <c r="AP11" t="s">
        <v>370</v>
      </c>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row>
    <row r="12" spans="1:76" ht="4.9000000000000004" customHeight="1">
      <c r="A12" s="22"/>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24"/>
      <c r="AO12" s="26"/>
      <c r="AP12"/>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row>
    <row r="13" spans="1:76" ht="15" customHeight="1">
      <c r="A13" s="22"/>
      <c r="B13" s="11" t="s">
        <v>252</v>
      </c>
      <c r="C13" s="11"/>
      <c r="D13" s="11"/>
      <c r="E13" s="11"/>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
      <c r="AO13" s="26"/>
      <c r="AP13" s="32" t="s">
        <v>256</v>
      </c>
      <c r="AQ13" s="27" t="s">
        <v>371</v>
      </c>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row>
    <row r="14" spans="1:76" ht="4.9000000000000004" customHeight="1">
      <c r="A14" s="29"/>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30"/>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row>
    <row r="15" spans="1:76" ht="4.9000000000000004" customHeight="1">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row>
    <row r="16" spans="1:76" ht="15" customHeight="1">
      <c r="B16" s="1" t="s">
        <v>372</v>
      </c>
      <c r="C16" s="1"/>
      <c r="D16" s="1"/>
      <c r="AD16" s="148" t="str">
        <f>IF(Tables!C24=0,"",Tables!C24&amp;": ")</f>
        <v xml:space="preserve">Engineering or Building No.: </v>
      </c>
      <c r="AE16" s="167"/>
      <c r="AF16" s="167"/>
      <c r="AG16" s="167"/>
      <c r="AH16" s="167"/>
      <c r="AI16" s="167"/>
      <c r="AJ16" s="167"/>
      <c r="AM16" s="121">
        <f>LEN(AD16)</f>
        <v>29</v>
      </c>
      <c r="AO16" s="26"/>
      <c r="AP16" s="32" t="s">
        <v>256</v>
      </c>
      <c r="AQ16" s="71" t="s">
        <v>373</v>
      </c>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row>
    <row r="17" spans="2:76" ht="15" customHeight="1">
      <c r="D17" s="148" t="s">
        <v>115</v>
      </c>
      <c r="E17" s="240"/>
      <c r="F17" s="240"/>
      <c r="G17" s="240"/>
      <c r="H17" s="240"/>
      <c r="I17" s="240"/>
      <c r="J17" s="240"/>
      <c r="K17" s="240"/>
      <c r="L17" s="240"/>
      <c r="M17" s="240"/>
      <c r="N17" s="240"/>
      <c r="O17" s="240"/>
      <c r="P17" s="240"/>
      <c r="Q17" s="240"/>
      <c r="R17" s="240"/>
      <c r="S17" s="240"/>
      <c r="T17" s="240"/>
      <c r="U17" s="240"/>
      <c r="V17" s="240"/>
      <c r="W17" s="240"/>
      <c r="X17" s="240"/>
      <c r="Y17" s="240"/>
      <c r="AD17" s="148" t="s">
        <v>116</v>
      </c>
      <c r="AE17" s="124"/>
      <c r="AF17" s="124"/>
      <c r="AG17" s="124"/>
      <c r="AH17" s="124"/>
      <c r="AI17" s="124"/>
      <c r="AJ17" s="124"/>
      <c r="AP17" s="32" t="s">
        <v>256</v>
      </c>
      <c r="AQ17" s="71" t="s">
        <v>374</v>
      </c>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row>
    <row r="18" spans="2:76" ht="15" customHeight="1">
      <c r="D18" s="148" t="s">
        <v>118</v>
      </c>
      <c r="E18" s="223"/>
      <c r="F18" s="223"/>
      <c r="G18" s="223"/>
      <c r="H18" s="223"/>
      <c r="I18" s="223"/>
      <c r="J18" s="223"/>
      <c r="K18" s="223"/>
      <c r="L18" s="223"/>
      <c r="M18" s="223"/>
      <c r="N18" s="223"/>
      <c r="O18" s="223"/>
      <c r="P18" s="223"/>
      <c r="Q18" s="223"/>
      <c r="R18" s="223"/>
      <c r="S18" s="223"/>
      <c r="T18" s="223"/>
      <c r="U18" s="223"/>
      <c r="V18" s="223"/>
      <c r="W18" s="223"/>
      <c r="X18" s="223"/>
      <c r="Y18" s="223"/>
      <c r="AB18" s="148"/>
      <c r="AD18" s="148" t="s">
        <v>119</v>
      </c>
      <c r="AE18" s="125"/>
      <c r="AF18" s="125"/>
      <c r="AG18" s="125"/>
      <c r="AH18" s="125"/>
      <c r="AI18" s="125"/>
      <c r="AJ18" s="125"/>
      <c r="AO18" s="26">
        <v>2</v>
      </c>
      <c r="AP18" s="71" t="s">
        <v>375</v>
      </c>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row>
    <row r="19" spans="2:76" ht="15" customHeight="1">
      <c r="C19" s="144"/>
      <c r="E19" s="223"/>
      <c r="F19" s="223"/>
      <c r="G19" s="223"/>
      <c r="H19" s="223"/>
      <c r="I19" s="223"/>
      <c r="J19" s="223"/>
      <c r="K19" s="223"/>
      <c r="L19" s="223"/>
      <c r="M19" s="223"/>
      <c r="N19" s="223"/>
      <c r="O19" s="223"/>
      <c r="P19" s="223"/>
      <c r="Q19" s="223"/>
      <c r="R19" s="223"/>
      <c r="S19" s="223"/>
      <c r="T19" s="223"/>
      <c r="U19" s="223"/>
      <c r="V19" s="223"/>
      <c r="W19" s="223"/>
      <c r="X19" s="223"/>
      <c r="Y19" s="223"/>
      <c r="Z19" s="144"/>
      <c r="AA19" s="144"/>
      <c r="AC19" s="144"/>
      <c r="AD19" s="148" t="s">
        <v>223</v>
      </c>
      <c r="AE19" s="243"/>
      <c r="AF19" s="243"/>
      <c r="AG19" s="243"/>
      <c r="AH19" s="243"/>
      <c r="AI19" s="243"/>
      <c r="AJ19" s="243"/>
      <c r="AO19" s="26">
        <v>3</v>
      </c>
      <c r="AP19" s="71" t="s">
        <v>294</v>
      </c>
      <c r="AQ19" s="26"/>
      <c r="AR19" s="26"/>
      <c r="AS19" s="26"/>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row>
    <row r="20" spans="2:76" ht="15" customHeight="1">
      <c r="C20" s="144"/>
      <c r="D20" s="148" t="s">
        <v>376</v>
      </c>
      <c r="E20" s="223"/>
      <c r="F20" s="223"/>
      <c r="G20" s="223"/>
      <c r="H20" s="223"/>
      <c r="I20" s="223"/>
      <c r="J20" s="223"/>
      <c r="K20" s="223"/>
      <c r="L20" s="223"/>
      <c r="M20" s="223"/>
      <c r="N20" s="223"/>
      <c r="O20" s="223"/>
      <c r="P20" s="223"/>
      <c r="Q20" s="223"/>
      <c r="R20" s="223"/>
      <c r="S20" s="223"/>
      <c r="T20" s="223"/>
      <c r="U20" s="223"/>
      <c r="V20" s="223"/>
      <c r="W20" s="223"/>
      <c r="X20" s="223"/>
      <c r="Y20" s="223"/>
      <c r="Z20" s="144"/>
      <c r="AA20" s="144"/>
      <c r="AC20" s="144"/>
      <c r="AD20" s="148" t="s">
        <v>224</v>
      </c>
      <c r="AE20" s="241"/>
      <c r="AF20" s="241"/>
      <c r="AG20" s="241"/>
      <c r="AH20" s="241"/>
      <c r="AI20" s="241"/>
      <c r="AJ20" s="241"/>
      <c r="AO20" s="26"/>
      <c r="AP20" s="32" t="s">
        <v>256</v>
      </c>
      <c r="AQ20" s="71" t="s">
        <v>377</v>
      </c>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row>
    <row r="21" spans="2:76" ht="15" customHeight="1">
      <c r="C21" s="144"/>
      <c r="D21" s="148" t="s">
        <v>264</v>
      </c>
      <c r="E21" s="216"/>
      <c r="F21" s="173"/>
      <c r="G21" s="173"/>
      <c r="H21" s="173"/>
      <c r="I21" s="173"/>
      <c r="J21" s="173"/>
      <c r="K21" s="173"/>
      <c r="L21" s="173"/>
      <c r="M21" s="173"/>
      <c r="N21" s="173"/>
      <c r="O21" s="173"/>
      <c r="P21" s="173"/>
      <c r="Q21" s="173"/>
      <c r="R21" s="173"/>
      <c r="S21" s="173"/>
      <c r="T21" s="173"/>
      <c r="U21" s="173"/>
      <c r="V21" s="173"/>
      <c r="W21" s="173"/>
      <c r="X21" s="173"/>
      <c r="Y21" s="173"/>
      <c r="Z21" s="144"/>
      <c r="AA21" s="144"/>
      <c r="AC21" s="144"/>
      <c r="AD21" s="148" t="s">
        <v>265</v>
      </c>
      <c r="AE21" s="242"/>
      <c r="AF21" s="242"/>
      <c r="AG21" s="242"/>
      <c r="AH21" s="242"/>
      <c r="AI21" s="242"/>
      <c r="AJ21" s="242"/>
      <c r="AO21" s="26"/>
      <c r="AP21" s="32" t="s">
        <v>256</v>
      </c>
      <c r="AQ21" s="71" t="s">
        <v>378</v>
      </c>
      <c r="AR21" s="71"/>
      <c r="AS21" s="71"/>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row>
    <row r="22" spans="2:76" ht="4.9000000000000004" customHeight="1">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row>
    <row r="23" spans="2:76" ht="15" customHeight="1">
      <c r="B23" s="31" t="s">
        <v>100</v>
      </c>
      <c r="C23" s="148"/>
      <c r="D23" s="148"/>
      <c r="G23" s="73"/>
      <c r="H23" s="31" t="s">
        <v>298</v>
      </c>
      <c r="M23" s="73"/>
      <c r="N23" s="31" t="s">
        <v>368</v>
      </c>
      <c r="AO23" s="26">
        <v>4</v>
      </c>
      <c r="AP23" s="117" t="str">
        <f>"Form 4B - Retention Pond Annual Inspection Form shall be submitted to the "&amp;Tables!C22&amp;" on an annual basis by"</f>
        <v>Form 4B - Retention Pond Annual Inspection Form shall be submitted to the City on an annual basis by</v>
      </c>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row>
    <row r="24" spans="2:76" ht="4.9000000000000004" customHeight="1">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row>
    <row r="25" spans="2:76" ht="15" customHeight="1">
      <c r="B25" s="1" t="s">
        <v>379</v>
      </c>
      <c r="C25" s="148"/>
      <c r="D25" s="148"/>
      <c r="AO25" s="26"/>
      <c r="AP25" s="117" t="s">
        <v>380</v>
      </c>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row>
    <row r="26" spans="2:76" ht="15" customHeight="1">
      <c r="M26" s="31" t="s">
        <v>381</v>
      </c>
      <c r="O26" s="31" t="s">
        <v>306</v>
      </c>
      <c r="Q26" s="31" t="s">
        <v>215</v>
      </c>
      <c r="AE26" s="31" t="s">
        <v>381</v>
      </c>
      <c r="AG26" s="31" t="s">
        <v>306</v>
      </c>
      <c r="AI26" s="31" t="s">
        <v>215</v>
      </c>
      <c r="AO26" s="26">
        <v>5</v>
      </c>
      <c r="AP26" s="71" t="s">
        <v>382</v>
      </c>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row>
    <row r="27" spans="2:76" ht="15" customHeight="1">
      <c r="B27" s="16">
        <v>1</v>
      </c>
      <c r="C27" s="31" t="s">
        <v>383</v>
      </c>
      <c r="M27" s="14"/>
      <c r="T27" s="16">
        <v>6</v>
      </c>
      <c r="U27" s="31" t="s">
        <v>384</v>
      </c>
      <c r="AE27" s="14"/>
      <c r="AM27" s="121">
        <f>IF(ISBLANK(M27),1,2)</f>
        <v>1</v>
      </c>
      <c r="AN27" s="121">
        <f>IF(ISBLANK(AE27),1,2)</f>
        <v>1</v>
      </c>
      <c r="AO27" s="26"/>
      <c r="AP27" s="71" t="s">
        <v>385</v>
      </c>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row>
    <row r="28" spans="2:76" ht="4.9000000000000004" customHeight="1">
      <c r="AO28" s="26"/>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row>
    <row r="29" spans="2:76" ht="15" customHeight="1">
      <c r="C29" s="140" t="s">
        <v>287</v>
      </c>
      <c r="D29" s="31" t="s">
        <v>386</v>
      </c>
      <c r="O29" s="14"/>
      <c r="Q29" s="14"/>
      <c r="U29" s="140" t="s">
        <v>287</v>
      </c>
      <c r="V29" s="31" t="s">
        <v>387</v>
      </c>
      <c r="AG29" s="14"/>
      <c r="AI29" s="14"/>
      <c r="AM29" s="121">
        <f>IF(AND(ISBLANK(O29),ISBLANK(Q29)),1,2)</f>
        <v>1</v>
      </c>
      <c r="AN29" s="121">
        <f>IF(AND(ISBLANK(AG29),ISBLANK(AI29)),1,2)</f>
        <v>1</v>
      </c>
      <c r="AO29" s="26"/>
      <c r="AP29" s="71" t="s">
        <v>388</v>
      </c>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row>
    <row r="30" spans="2:76" ht="4.9000000000000004" customHeight="1">
      <c r="C30" s="140"/>
      <c r="U30" s="140"/>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row>
    <row r="31" spans="2:76" ht="15" customHeight="1">
      <c r="C31" s="140" t="s">
        <v>289</v>
      </c>
      <c r="D31" s="31" t="s">
        <v>389</v>
      </c>
      <c r="O31" s="14"/>
      <c r="Q31" s="14"/>
      <c r="U31" s="140" t="s">
        <v>289</v>
      </c>
      <c r="V31" s="31" t="s">
        <v>390</v>
      </c>
      <c r="AG31" s="14"/>
      <c r="AI31" s="14"/>
      <c r="AM31" s="121">
        <f>IF(AND(ISBLANK(O31),ISBLANK(Q31)),1,2)</f>
        <v>1</v>
      </c>
      <c r="AN31" s="121">
        <f>IF(AND(ISBLANK(AG31),ISBLANK(AI31)),1,2)</f>
        <v>1</v>
      </c>
      <c r="AO31" s="26"/>
      <c r="AP31" s="71"/>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row>
    <row r="32" spans="2:76" ht="4.9000000000000004" customHeight="1">
      <c r="AO32" s="26"/>
      <c r="AP32" s="71"/>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row>
    <row r="33" spans="2:76" ht="15" customHeight="1">
      <c r="C33" s="140" t="s">
        <v>304</v>
      </c>
      <c r="D33" s="31" t="s">
        <v>391</v>
      </c>
      <c r="O33" s="14"/>
      <c r="Q33" s="14"/>
      <c r="U33" s="140" t="s">
        <v>304</v>
      </c>
      <c r="V33" s="31" t="s">
        <v>389</v>
      </c>
      <c r="AG33" s="14"/>
      <c r="AI33" s="14"/>
      <c r="AM33" s="121">
        <f>IF(AND(ISBLANK(O33),ISBLANK(Q33)),1,2)</f>
        <v>1</v>
      </c>
      <c r="AN33" s="121">
        <f>IF(AND(ISBLANK(AG33),ISBLANK(AI33)),1,2)</f>
        <v>1</v>
      </c>
      <c r="AO33" s="26"/>
      <c r="AP33" s="71"/>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row>
    <row r="34" spans="2:76" ht="4.9000000000000004" customHeight="1">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row>
    <row r="35" spans="2:76" ht="15" customHeight="1">
      <c r="B35" s="16">
        <v>2</v>
      </c>
      <c r="C35" s="31" t="s">
        <v>392</v>
      </c>
      <c r="M35" s="14"/>
      <c r="T35" s="16">
        <v>7</v>
      </c>
      <c r="U35" s="31" t="s">
        <v>393</v>
      </c>
      <c r="AE35" s="14"/>
      <c r="AM35" s="121">
        <f>IF(ISBLANK(M35),1,2)</f>
        <v>1</v>
      </c>
      <c r="AN35" s="121">
        <f>IF(ISBLANK(AE35),1,2)</f>
        <v>1</v>
      </c>
      <c r="AO35" s="26">
        <v>6</v>
      </c>
      <c r="AP35" s="71" t="s">
        <v>394</v>
      </c>
      <c r="AQ35" s="71"/>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row>
    <row r="36" spans="2:76" ht="4.9000000000000004" customHeight="1">
      <c r="B36" s="16"/>
      <c r="T36" s="16"/>
      <c r="AO36" s="26"/>
      <c r="AP36" s="71"/>
      <c r="AQ36" s="71"/>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row>
    <row r="37" spans="2:76" ht="15" customHeight="1">
      <c r="B37" s="16"/>
      <c r="C37" s="140" t="s">
        <v>287</v>
      </c>
      <c r="D37" s="31" t="s">
        <v>386</v>
      </c>
      <c r="O37" s="14"/>
      <c r="Q37" s="14"/>
      <c r="T37" s="16"/>
      <c r="U37" s="140" t="s">
        <v>287</v>
      </c>
      <c r="V37" s="31" t="s">
        <v>386</v>
      </c>
      <c r="AG37" s="14"/>
      <c r="AI37" s="14"/>
      <c r="AM37" s="121">
        <f>IF(AND(ISBLANK(O37),ISBLANK(Q37)),1,2)</f>
        <v>1</v>
      </c>
      <c r="AN37" s="121">
        <f>IF(AND(ISBLANK(AG37),ISBLANK(AI37)),1,2)</f>
        <v>1</v>
      </c>
      <c r="AO37" s="26"/>
      <c r="AP37" s="32" t="s">
        <v>256</v>
      </c>
      <c r="AQ37" s="71" t="s">
        <v>395</v>
      </c>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row>
    <row r="38" spans="2:76" ht="4.9000000000000004" customHeight="1">
      <c r="B38" s="16"/>
      <c r="C38" s="140"/>
      <c r="T38" s="16"/>
      <c r="U38" s="140"/>
      <c r="AO38" s="26"/>
      <c r="AP38" s="26"/>
      <c r="AQ38" s="27"/>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row>
    <row r="39" spans="2:76" ht="15" customHeight="1">
      <c r="B39" s="16"/>
      <c r="C39" s="140" t="s">
        <v>289</v>
      </c>
      <c r="D39" s="31" t="s">
        <v>389</v>
      </c>
      <c r="O39" s="14"/>
      <c r="Q39" s="14"/>
      <c r="T39" s="16"/>
      <c r="U39" s="140" t="s">
        <v>289</v>
      </c>
      <c r="V39" s="31" t="s">
        <v>389</v>
      </c>
      <c r="AG39" s="14"/>
      <c r="AI39" s="14"/>
      <c r="AM39" s="121">
        <f>IF(AND(ISBLANK(O39),ISBLANK(Q39)),1,2)</f>
        <v>1</v>
      </c>
      <c r="AN39" s="121">
        <f>IF(AND(ISBLANK(AG39),ISBLANK(AI39)),1,2)</f>
        <v>1</v>
      </c>
      <c r="AO39" s="26"/>
      <c r="AP39" s="32" t="s">
        <v>256</v>
      </c>
      <c r="AQ39" s="27" t="s">
        <v>396</v>
      </c>
    </row>
    <row r="40" spans="2:76" ht="4.9000000000000004" customHeight="1">
      <c r="B40" s="16"/>
      <c r="C40" s="140"/>
      <c r="T40" s="16"/>
      <c r="U40" s="140"/>
      <c r="AO40" s="26"/>
      <c r="AP40" s="26"/>
      <c r="AQ40" s="27"/>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row>
    <row r="41" spans="2:76" ht="15" customHeight="1">
      <c r="B41" s="16">
        <v>3</v>
      </c>
      <c r="C41" s="31" t="s">
        <v>397</v>
      </c>
      <c r="M41" s="14"/>
      <c r="T41" s="16">
        <v>8</v>
      </c>
      <c r="U41" s="31" t="s">
        <v>274</v>
      </c>
      <c r="AE41" s="14"/>
      <c r="AM41" s="121">
        <f>IF(ISBLANK(M41),1,2)</f>
        <v>1</v>
      </c>
      <c r="AN41" s="121">
        <f>IF(ISBLANK(AE41),1,2)</f>
        <v>1</v>
      </c>
      <c r="AO41" s="26"/>
      <c r="AP41" s="32" t="s">
        <v>256</v>
      </c>
      <c r="AQ41" s="27" t="s">
        <v>398</v>
      </c>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row>
    <row r="42" spans="2:76" ht="4.9000000000000004" customHeight="1">
      <c r="B42" s="16"/>
      <c r="T42" s="16"/>
      <c r="AO42" s="26"/>
      <c r="AP42" s="26"/>
      <c r="AQ42" s="27"/>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row>
    <row r="43" spans="2:76" ht="15" customHeight="1">
      <c r="B43" s="16"/>
      <c r="C43" s="140" t="s">
        <v>287</v>
      </c>
      <c r="D43" s="31" t="s">
        <v>386</v>
      </c>
      <c r="O43" s="14"/>
      <c r="Q43" s="14"/>
      <c r="T43" s="16"/>
      <c r="U43" s="140" t="s">
        <v>287</v>
      </c>
      <c r="V43" s="31" t="s">
        <v>386</v>
      </c>
      <c r="AG43" s="14"/>
      <c r="AI43" s="14"/>
      <c r="AM43" s="121">
        <f>IF(AND(ISBLANK(O43),ISBLANK(Q43)),1,2)</f>
        <v>1</v>
      </c>
      <c r="AN43" s="121">
        <f>IF(AND(ISBLANK(AG43),ISBLANK(AI43)),1,2)</f>
        <v>1</v>
      </c>
      <c r="AO43" s="26"/>
      <c r="AP43" s="32" t="s">
        <v>256</v>
      </c>
      <c r="AQ43" s="27" t="s">
        <v>399</v>
      </c>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row>
    <row r="44" spans="2:76" ht="4.9000000000000004" customHeight="1">
      <c r="B44" s="16"/>
      <c r="C44" s="140"/>
      <c r="T44" s="16"/>
      <c r="U44" s="140"/>
      <c r="AO44" s="26"/>
      <c r="AP44" s="26"/>
      <c r="AQ44" s="27"/>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row>
    <row r="45" spans="2:76" ht="15" customHeight="1">
      <c r="B45" s="16"/>
      <c r="C45" s="140" t="s">
        <v>289</v>
      </c>
      <c r="D45" s="31" t="s">
        <v>389</v>
      </c>
      <c r="O45" s="14"/>
      <c r="Q45" s="14"/>
      <c r="T45" s="16"/>
      <c r="U45" s="140" t="s">
        <v>289</v>
      </c>
      <c r="V45" s="31" t="s">
        <v>389</v>
      </c>
      <c r="AG45" s="14"/>
      <c r="AI45" s="14"/>
      <c r="AM45" s="121">
        <f>IF(AND(ISBLANK(O45),ISBLANK(Q45)),1,2)</f>
        <v>1</v>
      </c>
      <c r="AN45" s="121">
        <f>IF(AND(ISBLANK(AG45),ISBLANK(AI45)),1,2)</f>
        <v>1</v>
      </c>
      <c r="AO45" s="26"/>
      <c r="AP45" s="32" t="s">
        <v>256</v>
      </c>
      <c r="AQ45" s="27" t="s">
        <v>400</v>
      </c>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row>
    <row r="46" spans="2:76" ht="4.9000000000000004" customHeight="1">
      <c r="B46" s="16"/>
      <c r="C46" s="140"/>
      <c r="T46" s="16"/>
      <c r="U46" s="140"/>
      <c r="AO46" s="26"/>
      <c r="AP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row>
    <row r="47" spans="2:76" ht="15" customHeight="1">
      <c r="B47" s="16">
        <v>4</v>
      </c>
      <c r="C47" s="31" t="s">
        <v>401</v>
      </c>
      <c r="M47" s="14"/>
      <c r="T47" s="16">
        <v>9</v>
      </c>
      <c r="U47" s="31" t="s">
        <v>402</v>
      </c>
      <c r="AM47" s="121">
        <f>IF(ISBLANK(M47),1,2)</f>
        <v>1</v>
      </c>
      <c r="AO47" s="26"/>
      <c r="AP47" s="32" t="s">
        <v>256</v>
      </c>
      <c r="AQ47" s="27" t="s">
        <v>403</v>
      </c>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row>
    <row r="48" spans="2:76" ht="4.9000000000000004" customHeight="1">
      <c r="B48" s="16"/>
      <c r="T48" s="1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row>
    <row r="49" spans="2:76" ht="15" customHeight="1">
      <c r="B49" s="16"/>
      <c r="C49" s="140" t="s">
        <v>287</v>
      </c>
      <c r="D49" s="31" t="s">
        <v>386</v>
      </c>
      <c r="O49" s="14"/>
      <c r="Q49" s="14"/>
      <c r="T49" s="16"/>
      <c r="U49" s="140" t="s">
        <v>287</v>
      </c>
      <c r="V49" s="31" t="s">
        <v>404</v>
      </c>
      <c r="AG49" s="14"/>
      <c r="AI49" s="14"/>
      <c r="AM49" s="121">
        <f>IF(AND(ISBLANK(O49),ISBLANK(Q49)),1,2)</f>
        <v>1</v>
      </c>
      <c r="AN49" s="121">
        <f>IF(AND(ISBLANK(AG49),ISBLANK(AI49)),1,2)</f>
        <v>1</v>
      </c>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row>
    <row r="50" spans="2:76" ht="4.9000000000000004" customHeight="1">
      <c r="B50" s="16"/>
      <c r="C50" s="140"/>
      <c r="T50" s="16"/>
      <c r="U50" s="140"/>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row>
    <row r="51" spans="2:76" ht="15" customHeight="1">
      <c r="B51" s="16"/>
      <c r="C51" s="31" t="s">
        <v>289</v>
      </c>
      <c r="D51" s="31" t="s">
        <v>389</v>
      </c>
      <c r="O51" s="14"/>
      <c r="Q51" s="14"/>
      <c r="T51" s="16"/>
      <c r="U51" s="140" t="s">
        <v>289</v>
      </c>
      <c r="V51" s="31" t="s">
        <v>405</v>
      </c>
      <c r="AG51" s="14"/>
      <c r="AI51" s="14"/>
      <c r="AM51" s="121">
        <f>IF(AND(ISBLANK(O51),ISBLANK(Q51)),1,2)</f>
        <v>1</v>
      </c>
      <c r="AN51" s="121">
        <f>IF(AND(ISBLANK(AG51),ISBLANK(AI51)),1,2)</f>
        <v>1</v>
      </c>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row>
    <row r="52" spans="2:76" ht="4.9000000000000004" customHeight="1">
      <c r="B52" s="16"/>
      <c r="T52" s="16"/>
      <c r="U52" s="140"/>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row>
    <row r="53" spans="2:76" ht="15" customHeight="1">
      <c r="B53" s="16">
        <v>5</v>
      </c>
      <c r="C53" s="31" t="s">
        <v>406</v>
      </c>
      <c r="T53" s="16"/>
      <c r="U53" s="140" t="s">
        <v>304</v>
      </c>
      <c r="V53" s="31" t="s">
        <v>387</v>
      </c>
      <c r="AG53" s="14"/>
      <c r="AI53" s="14"/>
      <c r="AM53" s="121">
        <f>IF(AND(ISBLANK(O53),ISBLANK(Q53)),1,2)</f>
        <v>1</v>
      </c>
      <c r="AN53" s="121">
        <f>IF(AND(ISBLANK(AG53),ISBLANK(AI53)),1,2)</f>
        <v>1</v>
      </c>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row>
    <row r="54" spans="2:76" ht="4.9000000000000004" customHeight="1">
      <c r="B54" s="16"/>
      <c r="T54" s="16"/>
      <c r="U54" s="140"/>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row>
    <row r="55" spans="2:76" ht="15" customHeight="1">
      <c r="B55" s="16"/>
      <c r="C55" s="140" t="s">
        <v>287</v>
      </c>
      <c r="D55" s="31" t="s">
        <v>386</v>
      </c>
      <c r="O55" s="14"/>
      <c r="Q55" s="14"/>
      <c r="T55" s="16"/>
      <c r="U55" s="140" t="s">
        <v>308</v>
      </c>
      <c r="V55" s="31" t="s">
        <v>407</v>
      </c>
      <c r="AG55" s="14"/>
      <c r="AI55" s="14"/>
      <c r="AM55" s="121">
        <f>IF(AND(ISBLANK(O55),ISBLANK(Q55)),1,2)</f>
        <v>1</v>
      </c>
      <c r="AN55" s="121">
        <f>IF(AND(ISBLANK(AG55),ISBLANK(AI55)),1,2)</f>
        <v>1</v>
      </c>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row>
    <row r="56" spans="2:76" ht="4.9000000000000004" customHeight="1">
      <c r="B56" s="16"/>
      <c r="C56" s="140"/>
      <c r="T56" s="16"/>
      <c r="U56" s="140"/>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row>
    <row r="57" spans="2:76" ht="15" customHeight="1">
      <c r="B57" s="16"/>
      <c r="C57" s="31" t="s">
        <v>289</v>
      </c>
      <c r="D57" s="31" t="s">
        <v>389</v>
      </c>
      <c r="O57" s="14"/>
      <c r="Q57" s="14"/>
      <c r="T57" s="16"/>
      <c r="U57" s="140" t="s">
        <v>312</v>
      </c>
      <c r="V57" s="31" t="s">
        <v>408</v>
      </c>
      <c r="AG57" s="14"/>
      <c r="AI57" s="14"/>
      <c r="AM57" s="121">
        <f>IF(AND(ISBLANK(O57),ISBLANK(Q57)),1,2)</f>
        <v>1</v>
      </c>
      <c r="AN57" s="121">
        <f>IF(AND(ISBLANK(AG57),ISBLANK(AI57)),1,2)</f>
        <v>1</v>
      </c>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row>
    <row r="58" spans="2:76" ht="4.9000000000000004" customHeight="1">
      <c r="B58" s="1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row>
    <row r="59" spans="2:76" ht="15" customHeight="1">
      <c r="T59" s="16"/>
      <c r="U59" s="140" t="s">
        <v>328</v>
      </c>
      <c r="V59" s="31" t="s">
        <v>409</v>
      </c>
      <c r="AG59" s="14"/>
      <c r="AI59" s="14"/>
      <c r="AN59" s="121">
        <f>IF(AND(ISBLANK(AG59),ISBLANK(AI59)),1,2)</f>
        <v>1</v>
      </c>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row>
    <row r="60" spans="2:76" ht="15" customHeight="1">
      <c r="B60" s="1" t="s">
        <v>410</v>
      </c>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row>
    <row r="61" spans="2:76" ht="4.9000000000000004" customHeight="1">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row>
    <row r="62" spans="2:76" ht="15" customHeight="1">
      <c r="C62" s="14"/>
      <c r="D62" s="31" t="s">
        <v>411</v>
      </c>
      <c r="R62" s="14"/>
      <c r="S62" s="31" t="s">
        <v>412</v>
      </c>
      <c r="AM62" s="121">
        <f>IF(AND(ISBLANK(C62),ISBLANK(R62)),1,2)</f>
        <v>1</v>
      </c>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row>
    <row r="63" spans="2:76" ht="4.9000000000000004" customHeight="1">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row>
    <row r="64" spans="2:76" ht="15" customHeight="1">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row>
    <row r="65" spans="2:76" ht="15" customHeight="1">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row>
    <row r="66" spans="2:76" ht="15" customHeight="1">
      <c r="B66" s="180">
        <f>Tables!$C$13</f>
        <v>45031</v>
      </c>
      <c r="C66" s="180"/>
      <c r="D66" s="180"/>
      <c r="E66" s="180"/>
      <c r="F66" s="180"/>
      <c r="G66" s="180"/>
      <c r="H66" s="180"/>
      <c r="R66" s="175" t="s">
        <v>177</v>
      </c>
      <c r="S66" s="175"/>
      <c r="T66" s="175"/>
      <c r="U66" s="175"/>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row>
    <row r="67" spans="2:76" ht="15" customHeight="1">
      <c r="D67" s="148" t="s">
        <v>115</v>
      </c>
      <c r="E67" s="210">
        <f>$E$17</f>
        <v>0</v>
      </c>
      <c r="F67" s="210"/>
      <c r="G67" s="210"/>
      <c r="H67" s="210"/>
      <c r="I67" s="210"/>
      <c r="J67" s="210"/>
      <c r="K67" s="210"/>
      <c r="L67" s="210"/>
      <c r="M67" s="210"/>
      <c r="N67" s="210"/>
      <c r="O67" s="210"/>
      <c r="P67" s="210"/>
      <c r="Q67" s="210"/>
      <c r="R67" s="210"/>
      <c r="S67" s="210"/>
      <c r="T67" s="210"/>
      <c r="U67" s="210"/>
      <c r="V67" s="210"/>
      <c r="W67" s="210"/>
      <c r="X67" s="210"/>
      <c r="Y67" s="210"/>
      <c r="AD67" s="148" t="s">
        <v>116</v>
      </c>
      <c r="AE67" s="239">
        <f>$AE$17</f>
        <v>0</v>
      </c>
      <c r="AF67" s="234"/>
      <c r="AG67" s="234"/>
      <c r="AH67" s="234"/>
      <c r="AI67" s="234"/>
      <c r="AJ67" s="234"/>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row>
    <row r="68" spans="2:76" ht="15" customHeight="1">
      <c r="AD68" s="148" t="s">
        <v>119</v>
      </c>
      <c r="AE68" s="234">
        <f>$AE$18</f>
        <v>0</v>
      </c>
      <c r="AF68" s="234"/>
      <c r="AG68" s="234"/>
      <c r="AH68" s="234"/>
      <c r="AI68" s="234"/>
      <c r="AJ68" s="234"/>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row>
    <row r="69" spans="2:76" ht="15" customHeight="1">
      <c r="B69" s="1" t="s">
        <v>413</v>
      </c>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row>
    <row r="70" spans="2:76" ht="4.9000000000000004" customHeight="1">
      <c r="B70" s="1"/>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row>
    <row r="71" spans="2:76" ht="15" customHeight="1">
      <c r="B71" s="16">
        <f>B27</f>
        <v>1</v>
      </c>
      <c r="C71" s="31" t="s">
        <v>414</v>
      </c>
      <c r="J71" s="16">
        <f>B35</f>
        <v>2</v>
      </c>
      <c r="K71" s="31" t="s">
        <v>194</v>
      </c>
      <c r="R71" s="16">
        <f>B41</f>
        <v>3</v>
      </c>
      <c r="S71" s="31" t="s">
        <v>415</v>
      </c>
      <c r="AB71" s="16">
        <f>B47</f>
        <v>4</v>
      </c>
      <c r="AC71" s="31" t="s">
        <v>416</v>
      </c>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row>
    <row r="72" spans="2:76" ht="4.9000000000000004" customHeight="1">
      <c r="B72" s="1"/>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row>
    <row r="73" spans="2:76" ht="15" customHeight="1">
      <c r="B73" s="1"/>
      <c r="D73" s="36" t="str">
        <f>IF(ISBLANK(O29),"","X")</f>
        <v/>
      </c>
      <c r="E73" s="31" t="s">
        <v>417</v>
      </c>
      <c r="L73" s="36" t="str">
        <f>IF(ISBLANK(O37),"","X")</f>
        <v/>
      </c>
      <c r="M73" s="31" t="s">
        <v>417</v>
      </c>
      <c r="T73" s="36" t="str">
        <f>IF(ISBLANK(O43),"","X")</f>
        <v/>
      </c>
      <c r="U73" s="31" t="s">
        <v>417</v>
      </c>
      <c r="AD73" s="36" t="str">
        <f>IF(ISBLANK(O49),"","X")</f>
        <v/>
      </c>
      <c r="AE73" s="31" t="s">
        <v>417</v>
      </c>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row>
    <row r="74" spans="2:76" ht="4.9000000000000004" customHeight="1">
      <c r="B74" s="1"/>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row>
    <row r="75" spans="2:76" ht="15" customHeight="1">
      <c r="B75" s="1"/>
      <c r="D75" s="36" t="str">
        <f>IF(ISBLANK(O31),"","X")</f>
        <v/>
      </c>
      <c r="E75" s="31" t="s">
        <v>418</v>
      </c>
      <c r="L75" s="36" t="str">
        <f>IF(ISBLANK(O39),"","X")</f>
        <v/>
      </c>
      <c r="M75" s="31" t="s">
        <v>419</v>
      </c>
      <c r="T75" s="36" t="str">
        <f>IF(ISBLANK(O45),"","X")</f>
        <v/>
      </c>
      <c r="U75" s="31" t="s">
        <v>419</v>
      </c>
      <c r="AD75" s="36" t="str">
        <f>IF(ISBLANK(O51),"","X")</f>
        <v/>
      </c>
      <c r="AE75" s="31" t="s">
        <v>419</v>
      </c>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row>
    <row r="76" spans="2:76" ht="4.9000000000000004" customHeight="1">
      <c r="B76" s="1"/>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row>
    <row r="77" spans="2:76" ht="15" customHeight="1">
      <c r="B77" s="1"/>
      <c r="D77" s="36" t="str">
        <f>IF(ISBLANK(O33),"","X")</f>
        <v/>
      </c>
      <c r="E77" s="31" t="s">
        <v>420</v>
      </c>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row>
    <row r="78" spans="2:76" ht="4.9000000000000004" customHeight="1">
      <c r="B78" s="1"/>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row>
    <row r="79" spans="2:76" ht="15" customHeight="1">
      <c r="B79" s="76">
        <f>B53</f>
        <v>5</v>
      </c>
      <c r="C79" s="31" t="s">
        <v>406</v>
      </c>
      <c r="P79" s="76">
        <f>T27</f>
        <v>6</v>
      </c>
      <c r="Q79" s="31" t="s">
        <v>384</v>
      </c>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row>
    <row r="80" spans="2:76" ht="4.9000000000000004" customHeight="1">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row>
    <row r="81" spans="2:76" ht="15" customHeight="1">
      <c r="D81" s="36" t="str">
        <f>IF(ISBLANK(O55),"","X")</f>
        <v/>
      </c>
      <c r="E81" s="31" t="s">
        <v>417</v>
      </c>
      <c r="R81" s="36" t="str">
        <f>IF(ISBLANK(AG29),"","X")</f>
        <v/>
      </c>
      <c r="S81" s="31" t="s">
        <v>421</v>
      </c>
      <c r="Z81" s="233"/>
      <c r="AA81" s="233"/>
      <c r="AB81" s="233"/>
      <c r="AC81" s="233"/>
      <c r="AE81" s="14"/>
      <c r="AF81" s="31" t="s">
        <v>422</v>
      </c>
      <c r="AH81" s="14"/>
      <c r="AI81" s="31" t="s">
        <v>423</v>
      </c>
      <c r="AM81" s="121">
        <f>IF(R81="X",2,1)</f>
        <v>1</v>
      </c>
      <c r="AN81" s="121">
        <f>IF(AND(ISBLANK(AE81),ISBLANK(AH81)),1,2)</f>
        <v>1</v>
      </c>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row>
    <row r="82" spans="2:76" ht="4.9000000000000004" customHeight="1">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row>
    <row r="83" spans="2:76" ht="15" customHeight="1">
      <c r="D83" s="36" t="str">
        <f>IF(ISBLANK(O57),"","X")</f>
        <v/>
      </c>
      <c r="E83" s="31" t="s">
        <v>419</v>
      </c>
      <c r="R83" s="36" t="str">
        <f>IF(ISBLANK(AG31),"","X")</f>
        <v/>
      </c>
      <c r="S83" s="31" t="s">
        <v>424</v>
      </c>
      <c r="Z83" s="233"/>
      <c r="AA83" s="233"/>
      <c r="AB83" s="233"/>
      <c r="AC83" s="233"/>
      <c r="AE83" s="14"/>
      <c r="AF83" s="31" t="s">
        <v>425</v>
      </c>
      <c r="AH83" s="14"/>
      <c r="AI83" s="31" t="s">
        <v>423</v>
      </c>
      <c r="AM83" s="121">
        <f>IF(R83="X",2,1)</f>
        <v>1</v>
      </c>
      <c r="AN83" s="121">
        <f>IF(AND(ISBLANK(AE83),ISBLANK(AH83)),1,2)</f>
        <v>1</v>
      </c>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row>
    <row r="84" spans="2:76" ht="4.9000000000000004" customHeight="1">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row>
    <row r="85" spans="2:76" ht="15" customHeight="1">
      <c r="R85" s="36" t="str">
        <f>IF(ISBLANK(AG33),"","X")</f>
        <v/>
      </c>
      <c r="S85" s="31" t="s">
        <v>419</v>
      </c>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row>
    <row r="86" spans="2:76" ht="4.9000000000000004" customHeight="1">
      <c r="B86" s="1"/>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row>
    <row r="87" spans="2:76" ht="15" customHeight="1">
      <c r="B87" s="16">
        <f>T35</f>
        <v>7</v>
      </c>
      <c r="C87" s="31" t="s">
        <v>426</v>
      </c>
      <c r="H87" s="16">
        <f>T41</f>
        <v>8</v>
      </c>
      <c r="I87" s="31" t="s">
        <v>214</v>
      </c>
      <c r="P87" s="16">
        <f>T47</f>
        <v>9</v>
      </c>
      <c r="Q87" s="31" t="s">
        <v>179</v>
      </c>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row>
    <row r="88" spans="2:76" ht="4.9000000000000004" customHeight="1">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row>
    <row r="89" spans="2:76" ht="15" customHeight="1">
      <c r="D89" s="36" t="str">
        <f>IF(ISBLANK(AG37),"","X")</f>
        <v/>
      </c>
      <c r="E89" s="31" t="s">
        <v>417</v>
      </c>
      <c r="J89" s="36" t="str">
        <f>IF(ISBLANK(AG43),"","X")</f>
        <v/>
      </c>
      <c r="K89" s="31" t="s">
        <v>417</v>
      </c>
      <c r="R89" s="36" t="str">
        <f>IF(ISBLANK(AG49),"","X")</f>
        <v/>
      </c>
      <c r="S89" s="31" t="s">
        <v>427</v>
      </c>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row>
    <row r="90" spans="2:76" ht="4.9000000000000004" customHeight="1">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row>
    <row r="91" spans="2:76" ht="15" customHeight="1">
      <c r="D91" s="36" t="str">
        <f>IF(ISBLANK(AG39),"","X")</f>
        <v/>
      </c>
      <c r="E91" s="31" t="s">
        <v>419</v>
      </c>
      <c r="J91" s="36" t="str">
        <f>IF(ISBLANK(AG45),"","X")</f>
        <v/>
      </c>
      <c r="K91" s="31" t="s">
        <v>419</v>
      </c>
      <c r="R91" s="36" t="str">
        <f>IF(ISBLANK(AG51),"","X")</f>
        <v/>
      </c>
      <c r="S91" s="31" t="s">
        <v>428</v>
      </c>
      <c r="Z91" s="233"/>
      <c r="AA91" s="233"/>
      <c r="AB91" s="233"/>
      <c r="AC91" s="233"/>
      <c r="AE91" s="14"/>
      <c r="AF91" s="31" t="s">
        <v>422</v>
      </c>
      <c r="AH91" s="14"/>
      <c r="AI91" s="31" t="s">
        <v>423</v>
      </c>
      <c r="AM91" s="121">
        <f>IF(R91="X",2,1)</f>
        <v>1</v>
      </c>
      <c r="AN91" s="121">
        <f>IF(AND(ISBLANK(AE91),ISBLANK(AH91)),1,2)</f>
        <v>1</v>
      </c>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row>
    <row r="92" spans="2:76" ht="4.9000000000000004" customHeight="1">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row>
    <row r="93" spans="2:76" ht="15" customHeight="1">
      <c r="R93" s="36" t="str">
        <f>IF(ISBLANK(AG53),"","X")</f>
        <v/>
      </c>
      <c r="S93" s="31" t="s">
        <v>421</v>
      </c>
      <c r="Z93" s="233"/>
      <c r="AA93" s="233"/>
      <c r="AB93" s="233"/>
      <c r="AC93" s="233"/>
      <c r="AE93" s="14"/>
      <c r="AF93" s="31" t="s">
        <v>425</v>
      </c>
      <c r="AH93" s="14"/>
      <c r="AI93" s="31" t="s">
        <v>423</v>
      </c>
      <c r="AM93" s="121">
        <f>IF(R93="X",2,1)</f>
        <v>1</v>
      </c>
      <c r="AN93" s="121">
        <f>IF(AND(ISBLANK(AE93),ISBLANK(AH93)),1,2)</f>
        <v>1</v>
      </c>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row>
    <row r="94" spans="2:76" ht="4.9000000000000004" customHeight="1">
      <c r="R94" s="140"/>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row>
    <row r="95" spans="2:76" ht="15" customHeight="1">
      <c r="R95" s="36" t="str">
        <f>IF(ISBLANK(AG55),"","X")</f>
        <v/>
      </c>
      <c r="S95" s="31" t="s">
        <v>429</v>
      </c>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row>
    <row r="96" spans="2:76" ht="4.9000000000000004" customHeight="1">
      <c r="R96" s="140"/>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row>
    <row r="97" spans="2:76" ht="15" customHeight="1">
      <c r="R97" s="36" t="str">
        <f>IF(ISBLANK(AG57),"","X")</f>
        <v/>
      </c>
      <c r="S97" s="31" t="s">
        <v>430</v>
      </c>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row>
    <row r="98" spans="2:76" ht="4.9000000000000004" customHeight="1">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row>
    <row r="99" spans="2:76" ht="15" customHeight="1">
      <c r="B99" s="1" t="s">
        <v>349</v>
      </c>
      <c r="AD99" s="148"/>
      <c r="AE99" s="140"/>
      <c r="AF99" s="140"/>
      <c r="AG99" s="140"/>
      <c r="AH99" s="140"/>
      <c r="AI99" s="140"/>
      <c r="AJ99" s="140"/>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row>
    <row r="100" spans="2:76" ht="15" customHeight="1">
      <c r="E100" s="148" t="s">
        <v>115</v>
      </c>
      <c r="F100" s="172"/>
      <c r="G100" s="172"/>
      <c r="H100" s="172"/>
      <c r="I100" s="172"/>
      <c r="J100" s="172"/>
      <c r="K100" s="172"/>
      <c r="L100" s="172"/>
      <c r="M100" s="172"/>
      <c r="N100" s="172"/>
      <c r="O100" s="172"/>
      <c r="P100" s="172"/>
      <c r="Q100" s="172"/>
      <c r="R100" s="172"/>
      <c r="S100" s="172"/>
      <c r="T100" s="172"/>
      <c r="U100" s="172"/>
      <c r="AD100" s="148"/>
      <c r="AE100" s="140"/>
      <c r="AF100" s="140"/>
      <c r="AG100" s="140"/>
      <c r="AH100" s="140"/>
      <c r="AI100" s="140"/>
      <c r="AJ100" s="140"/>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row>
    <row r="101" spans="2:76" ht="15" customHeight="1">
      <c r="E101" s="148" t="s">
        <v>118</v>
      </c>
      <c r="F101" s="173"/>
      <c r="G101" s="173"/>
      <c r="H101" s="173"/>
      <c r="I101" s="173"/>
      <c r="J101" s="173"/>
      <c r="K101" s="173"/>
      <c r="L101" s="173"/>
      <c r="M101" s="173"/>
      <c r="N101" s="173"/>
      <c r="O101" s="173"/>
      <c r="P101" s="173"/>
      <c r="Q101" s="173"/>
      <c r="R101" s="173"/>
      <c r="S101" s="173"/>
      <c r="T101" s="173"/>
      <c r="U101" s="173"/>
      <c r="AD101" s="148"/>
      <c r="AE101" s="140"/>
      <c r="AF101" s="140"/>
      <c r="AG101" s="140"/>
      <c r="AH101" s="140"/>
      <c r="AI101" s="140"/>
      <c r="AJ101" s="140"/>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row>
    <row r="102" spans="2:76" ht="15" customHeight="1">
      <c r="E102" s="148" t="s">
        <v>350</v>
      </c>
      <c r="F102" s="173"/>
      <c r="G102" s="173"/>
      <c r="H102" s="173"/>
      <c r="I102" s="173"/>
      <c r="J102" s="173"/>
      <c r="K102" s="173"/>
      <c r="L102" s="173"/>
      <c r="M102" s="173"/>
      <c r="N102" s="173"/>
      <c r="O102" s="173"/>
      <c r="P102" s="173"/>
      <c r="Q102" s="173"/>
      <c r="R102" s="173"/>
      <c r="S102" s="173"/>
      <c r="T102" s="173"/>
      <c r="U102" s="173"/>
      <c r="X102" s="148" t="s">
        <v>351</v>
      </c>
      <c r="Y102" s="167"/>
      <c r="Z102" s="167"/>
      <c r="AA102" s="167"/>
      <c r="AB102" s="167"/>
      <c r="AD102" s="148"/>
      <c r="AF102" s="148" t="s">
        <v>352</v>
      </c>
      <c r="AG102" s="167"/>
      <c r="AH102" s="167"/>
      <c r="AI102" s="167"/>
      <c r="AJ102" s="167"/>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row>
    <row r="103" spans="2:76" ht="15" customHeight="1">
      <c r="E103" s="148" t="s">
        <v>264</v>
      </c>
      <c r="F103" s="173"/>
      <c r="G103" s="173"/>
      <c r="H103" s="173"/>
      <c r="I103" s="173"/>
      <c r="J103" s="173"/>
      <c r="K103" s="173"/>
      <c r="L103" s="173"/>
      <c r="M103" s="173"/>
      <c r="N103" s="173"/>
      <c r="O103" s="173"/>
      <c r="P103" s="173"/>
      <c r="Q103" s="173"/>
      <c r="R103" s="173"/>
      <c r="S103" s="173"/>
      <c r="T103" s="173"/>
      <c r="U103" s="173"/>
      <c r="AD103" s="148" t="s">
        <v>265</v>
      </c>
      <c r="AE103" s="221"/>
      <c r="AF103" s="221"/>
      <c r="AG103" s="221"/>
      <c r="AH103" s="221"/>
      <c r="AI103" s="221"/>
      <c r="AJ103" s="221"/>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row>
    <row r="104" spans="2:76" ht="4.9000000000000004" customHeight="1">
      <c r="B104" s="148"/>
      <c r="AD104" s="148"/>
      <c r="AE104" s="140"/>
      <c r="AF104" s="140"/>
      <c r="AG104" s="140"/>
      <c r="AH104" s="140"/>
      <c r="AI104" s="140"/>
      <c r="AJ104" s="140"/>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row>
    <row r="105" spans="2:76" ht="15" customHeight="1">
      <c r="B105" s="1" t="s">
        <v>353</v>
      </c>
      <c r="AD105" s="14"/>
      <c r="AE105" s="31" t="s">
        <v>354</v>
      </c>
      <c r="AF105" s="140"/>
      <c r="AG105" s="140"/>
      <c r="AH105" s="140"/>
      <c r="AI105" s="140"/>
      <c r="AJ105" s="140"/>
      <c r="AN105" s="121">
        <f>IF(ISBLANK(AD105),1,2)</f>
        <v>1</v>
      </c>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row>
    <row r="106" spans="2:76" ht="15" customHeight="1">
      <c r="E106" s="148" t="s">
        <v>355</v>
      </c>
      <c r="F106" s="172"/>
      <c r="G106" s="172"/>
      <c r="H106" s="172"/>
      <c r="I106" s="172"/>
      <c r="J106" s="172"/>
      <c r="K106" s="172"/>
      <c r="L106" s="172"/>
      <c r="M106" s="172"/>
      <c r="N106" s="172"/>
      <c r="O106" s="172"/>
      <c r="P106" s="172"/>
      <c r="Q106" s="172"/>
      <c r="R106" s="172"/>
      <c r="S106" s="172"/>
      <c r="T106" s="172"/>
      <c r="U106" s="172"/>
      <c r="AD106" s="148"/>
      <c r="AE106" s="140"/>
      <c r="AF106" s="140"/>
      <c r="AG106" s="140"/>
      <c r="AH106" s="140"/>
      <c r="AI106" s="140"/>
      <c r="AJ106" s="140"/>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row>
    <row r="107" spans="2:76" ht="15" customHeight="1">
      <c r="E107" s="148" t="s">
        <v>118</v>
      </c>
      <c r="F107" s="173"/>
      <c r="G107" s="173"/>
      <c r="H107" s="173"/>
      <c r="I107" s="173"/>
      <c r="J107" s="173"/>
      <c r="K107" s="173"/>
      <c r="L107" s="173"/>
      <c r="M107" s="173"/>
      <c r="N107" s="173"/>
      <c r="O107" s="173"/>
      <c r="P107" s="173"/>
      <c r="Q107" s="173"/>
      <c r="R107" s="173"/>
      <c r="S107" s="173"/>
      <c r="T107" s="173"/>
      <c r="U107" s="173"/>
      <c r="AD107" s="148"/>
      <c r="AE107" s="140"/>
      <c r="AF107" s="140"/>
      <c r="AG107" s="140"/>
      <c r="AH107" s="140"/>
      <c r="AI107" s="140"/>
      <c r="AJ107" s="140"/>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row>
    <row r="108" spans="2:76" ht="15" customHeight="1">
      <c r="E108" s="148" t="s">
        <v>350</v>
      </c>
      <c r="F108" s="173"/>
      <c r="G108" s="173"/>
      <c r="H108" s="173"/>
      <c r="I108" s="173"/>
      <c r="J108" s="173"/>
      <c r="K108" s="173"/>
      <c r="L108" s="173"/>
      <c r="M108" s="173"/>
      <c r="N108" s="173"/>
      <c r="O108" s="173"/>
      <c r="P108" s="173"/>
      <c r="Q108" s="173"/>
      <c r="R108" s="173"/>
      <c r="S108" s="173"/>
      <c r="T108" s="173"/>
      <c r="U108" s="173"/>
      <c r="X108" s="148" t="s">
        <v>351</v>
      </c>
      <c r="Y108" s="167"/>
      <c r="Z108" s="167"/>
      <c r="AA108" s="167"/>
      <c r="AB108" s="167"/>
      <c r="AD108" s="148"/>
      <c r="AF108" s="148" t="s">
        <v>352</v>
      </c>
      <c r="AG108" s="167"/>
      <c r="AH108" s="167"/>
      <c r="AI108" s="167"/>
      <c r="AJ108" s="167"/>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row>
    <row r="109" spans="2:76" ht="15" customHeight="1">
      <c r="E109" s="148" t="s">
        <v>356</v>
      </c>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row>
    <row r="110" spans="2:76" ht="15" customHeight="1">
      <c r="E110" s="148" t="s">
        <v>115</v>
      </c>
      <c r="F110" s="172"/>
      <c r="G110" s="172"/>
      <c r="H110" s="172"/>
      <c r="I110" s="172"/>
      <c r="J110" s="172"/>
      <c r="K110" s="172"/>
      <c r="L110" s="172"/>
      <c r="M110" s="172"/>
      <c r="N110" s="172"/>
      <c r="O110" s="172"/>
      <c r="P110" s="172"/>
      <c r="Q110" s="172"/>
      <c r="R110" s="172"/>
      <c r="S110" s="172"/>
      <c r="T110" s="172"/>
      <c r="U110" s="172"/>
      <c r="AD110" s="148"/>
      <c r="AE110" s="140"/>
      <c r="AF110" s="140"/>
      <c r="AG110" s="140"/>
      <c r="AH110" s="140"/>
      <c r="AI110" s="140"/>
      <c r="AJ110" s="140"/>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row>
    <row r="111" spans="2:76" ht="15" customHeight="1">
      <c r="E111" s="148" t="s">
        <v>264</v>
      </c>
      <c r="F111" s="173"/>
      <c r="G111" s="173"/>
      <c r="H111" s="173"/>
      <c r="I111" s="173"/>
      <c r="J111" s="173"/>
      <c r="K111" s="173"/>
      <c r="L111" s="173"/>
      <c r="M111" s="173"/>
      <c r="N111" s="173"/>
      <c r="O111" s="173"/>
      <c r="P111" s="173"/>
      <c r="Q111" s="173"/>
      <c r="R111" s="173"/>
      <c r="S111" s="173"/>
      <c r="T111" s="173"/>
      <c r="U111" s="173"/>
      <c r="AD111" s="148" t="s">
        <v>265</v>
      </c>
      <c r="AE111" s="221"/>
      <c r="AF111" s="221"/>
      <c r="AG111" s="221"/>
      <c r="AH111" s="221"/>
      <c r="AI111" s="221"/>
      <c r="AJ111" s="221"/>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row>
    <row r="112" spans="2:76" ht="15" customHeight="1">
      <c r="AD112" s="148"/>
      <c r="AE112" s="140"/>
      <c r="AF112" s="140"/>
      <c r="AG112" s="140"/>
      <c r="AH112" s="140"/>
      <c r="AI112" s="140"/>
      <c r="AJ112" s="140"/>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row>
    <row r="113" spans="2:76" ht="15" customHeight="1">
      <c r="B113" s="3" t="s">
        <v>252</v>
      </c>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row>
    <row r="114" spans="2:76" ht="15" customHeight="1">
      <c r="B114" s="224"/>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c r="AI114" s="225"/>
      <c r="AJ114" s="2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row>
    <row r="115" spans="2:76" ht="15" customHeight="1">
      <c r="B115" s="227"/>
      <c r="C115" s="228"/>
      <c r="D115" s="228"/>
      <c r="E115" s="228"/>
      <c r="F115" s="228"/>
      <c r="G115" s="228"/>
      <c r="H115" s="228"/>
      <c r="I115" s="228"/>
      <c r="J115" s="228"/>
      <c r="K115" s="228"/>
      <c r="L115" s="228"/>
      <c r="M115" s="228"/>
      <c r="N115" s="228"/>
      <c r="O115" s="228"/>
      <c r="P115" s="228"/>
      <c r="Q115" s="228"/>
      <c r="R115" s="228"/>
      <c r="S115" s="228"/>
      <c r="T115" s="228"/>
      <c r="U115" s="228"/>
      <c r="V115" s="228"/>
      <c r="W115" s="228"/>
      <c r="X115" s="228"/>
      <c r="Y115" s="228"/>
      <c r="Z115" s="228"/>
      <c r="AA115" s="228"/>
      <c r="AB115" s="228"/>
      <c r="AC115" s="228"/>
      <c r="AD115" s="228"/>
      <c r="AE115" s="228"/>
      <c r="AF115" s="228"/>
      <c r="AG115" s="228"/>
      <c r="AH115" s="228"/>
      <c r="AI115" s="228"/>
      <c r="AJ115" s="229"/>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row>
    <row r="116" spans="2:76" ht="15" customHeight="1">
      <c r="B116" s="227"/>
      <c r="C116" s="228"/>
      <c r="D116" s="228"/>
      <c r="E116" s="228"/>
      <c r="F116" s="228"/>
      <c r="G116" s="228"/>
      <c r="H116" s="228"/>
      <c r="I116" s="228"/>
      <c r="J116" s="228"/>
      <c r="K116" s="228"/>
      <c r="L116" s="228"/>
      <c r="M116" s="228"/>
      <c r="N116" s="228"/>
      <c r="O116" s="228"/>
      <c r="P116" s="228"/>
      <c r="Q116" s="228"/>
      <c r="R116" s="228"/>
      <c r="S116" s="228"/>
      <c r="T116" s="228"/>
      <c r="U116" s="228"/>
      <c r="V116" s="228"/>
      <c r="W116" s="228"/>
      <c r="X116" s="228"/>
      <c r="Y116" s="228"/>
      <c r="Z116" s="228"/>
      <c r="AA116" s="228"/>
      <c r="AB116" s="228"/>
      <c r="AC116" s="228"/>
      <c r="AD116" s="228"/>
      <c r="AE116" s="228"/>
      <c r="AF116" s="228"/>
      <c r="AG116" s="228"/>
      <c r="AH116" s="228"/>
      <c r="AI116" s="228"/>
      <c r="AJ116" s="229"/>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row>
    <row r="117" spans="2:76" ht="15" customHeight="1">
      <c r="B117" s="227"/>
      <c r="C117" s="228"/>
      <c r="D117" s="228"/>
      <c r="E117" s="228"/>
      <c r="F117" s="228"/>
      <c r="G117" s="228"/>
      <c r="H117" s="228"/>
      <c r="I117" s="228"/>
      <c r="J117" s="228"/>
      <c r="K117" s="228"/>
      <c r="L117" s="228"/>
      <c r="M117" s="228"/>
      <c r="N117" s="228"/>
      <c r="O117" s="228"/>
      <c r="P117" s="228"/>
      <c r="Q117" s="228"/>
      <c r="R117" s="228"/>
      <c r="S117" s="228"/>
      <c r="T117" s="228"/>
      <c r="U117" s="228"/>
      <c r="V117" s="228"/>
      <c r="W117" s="228"/>
      <c r="X117" s="228"/>
      <c r="Y117" s="228"/>
      <c r="Z117" s="228"/>
      <c r="AA117" s="228"/>
      <c r="AB117" s="228"/>
      <c r="AC117" s="228"/>
      <c r="AD117" s="228"/>
      <c r="AE117" s="228"/>
      <c r="AF117" s="228"/>
      <c r="AG117" s="228"/>
      <c r="AH117" s="228"/>
      <c r="AI117" s="228"/>
      <c r="AJ117" s="229"/>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row>
    <row r="118" spans="2:76" ht="15" customHeight="1">
      <c r="B118" s="230"/>
      <c r="C118" s="231"/>
      <c r="D118" s="231"/>
      <c r="E118" s="231"/>
      <c r="F118" s="231"/>
      <c r="G118" s="231"/>
      <c r="H118" s="231"/>
      <c r="I118" s="231"/>
      <c r="J118" s="231"/>
      <c r="K118" s="231"/>
      <c r="L118" s="231"/>
      <c r="M118" s="231"/>
      <c r="N118" s="231"/>
      <c r="O118" s="231"/>
      <c r="P118" s="231"/>
      <c r="Q118" s="231"/>
      <c r="R118" s="231"/>
      <c r="S118" s="231"/>
      <c r="T118" s="231"/>
      <c r="U118" s="231"/>
      <c r="V118" s="231"/>
      <c r="W118" s="231"/>
      <c r="X118" s="231"/>
      <c r="Y118" s="231"/>
      <c r="Z118" s="231"/>
      <c r="AA118" s="231"/>
      <c r="AB118" s="231"/>
      <c r="AC118" s="231"/>
      <c r="AD118" s="231"/>
      <c r="AE118" s="231"/>
      <c r="AF118" s="231"/>
      <c r="AG118" s="231"/>
      <c r="AH118" s="231"/>
      <c r="AI118" s="231"/>
      <c r="AJ118" s="232"/>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row>
    <row r="119" spans="2:76" ht="15" customHeight="1">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row>
    <row r="120" spans="2:76" ht="15" customHeight="1">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row>
    <row r="121" spans="2:76" ht="15" customHeight="1">
      <c r="B121" s="180">
        <f>Tables!$C$13</f>
        <v>45031</v>
      </c>
      <c r="C121" s="180"/>
      <c r="D121" s="180"/>
      <c r="E121" s="180"/>
      <c r="F121" s="180"/>
      <c r="G121" s="180"/>
      <c r="H121" s="180"/>
      <c r="R121" s="175" t="s">
        <v>239</v>
      </c>
      <c r="S121" s="175"/>
      <c r="T121" s="175"/>
      <c r="U121" s="175"/>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row>
    <row r="122" spans="2:76" ht="15" customHeight="1">
      <c r="D122" s="148" t="s">
        <v>115</v>
      </c>
      <c r="E122" s="210">
        <f>$E$17</f>
        <v>0</v>
      </c>
      <c r="F122" s="210"/>
      <c r="G122" s="210"/>
      <c r="H122" s="210"/>
      <c r="I122" s="210"/>
      <c r="J122" s="210"/>
      <c r="K122" s="210"/>
      <c r="L122" s="210"/>
      <c r="M122" s="210"/>
      <c r="N122" s="210"/>
      <c r="O122" s="210"/>
      <c r="P122" s="210"/>
      <c r="Q122" s="210"/>
      <c r="R122" s="210"/>
      <c r="S122" s="210"/>
      <c r="T122" s="210"/>
      <c r="U122" s="210"/>
      <c r="V122" s="210"/>
      <c r="W122" s="210"/>
      <c r="X122" s="210"/>
      <c r="Y122" s="210"/>
      <c r="AD122" s="148" t="s">
        <v>116</v>
      </c>
      <c r="AE122" s="239">
        <f>$AE$17</f>
        <v>0</v>
      </c>
      <c r="AF122" s="234"/>
      <c r="AG122" s="234"/>
      <c r="AH122" s="234"/>
      <c r="AI122" s="234"/>
      <c r="AJ122" s="234"/>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row>
    <row r="123" spans="2:76" ht="15" customHeight="1">
      <c r="AD123" s="148" t="s">
        <v>119</v>
      </c>
      <c r="AE123" s="234">
        <f>$AE$18</f>
        <v>0</v>
      </c>
      <c r="AF123" s="234"/>
      <c r="AG123" s="234"/>
      <c r="AH123" s="234"/>
      <c r="AI123" s="234"/>
      <c r="AJ123" s="234"/>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row>
    <row r="124" spans="2:76" ht="15" customHeight="1">
      <c r="B124" s="140"/>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row>
    <row r="125" spans="2:76" ht="15" customHeight="1">
      <c r="B125" s="1" t="s">
        <v>431</v>
      </c>
      <c r="C125" s="1"/>
      <c r="D125" s="1"/>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row>
    <row r="126" spans="2:76" ht="4.9000000000000004" customHeight="1">
      <c r="B126" s="1"/>
      <c r="C126" s="1"/>
      <c r="D126" s="1"/>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row>
    <row r="127" spans="2:76" ht="15" customHeight="1">
      <c r="B127" s="31" t="s">
        <v>432</v>
      </c>
      <c r="C127" s="1"/>
      <c r="D127" s="1"/>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row>
    <row r="128" spans="2:76" ht="4.9000000000000004" customHeight="1">
      <c r="B128" s="1"/>
      <c r="C128" s="1"/>
      <c r="D128" s="1"/>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row>
    <row r="129" spans="2:76" ht="15" customHeight="1">
      <c r="B129" s="62"/>
      <c r="D129" s="113" t="str">
        <f>"Is being properly maintained in accordance with the "&amp;Tables!C22&amp;"'s requirements and functioning as it was designed."</f>
        <v>Is being properly maintained in accordance with the City's requirements and functioning as it was designed.</v>
      </c>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M129" s="121">
        <f>IF(AND(ISBLANK(B129),ISBLANK(B131),ISBLANK(B133)),1,2)</f>
        <v>1</v>
      </c>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row>
    <row r="130" spans="2:76" ht="4.9000000000000004" customHeight="1">
      <c r="B130" s="1"/>
      <c r="C130" s="1"/>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row>
    <row r="131" spans="2:76" ht="15" customHeight="1">
      <c r="B131" s="62"/>
      <c r="C131" s="1"/>
      <c r="D131" s="218" t="s">
        <v>433</v>
      </c>
      <c r="E131" s="218"/>
      <c r="F131" s="218"/>
      <c r="G131" s="218"/>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218"/>
      <c r="AJ131" s="218"/>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row>
    <row r="132" spans="2:76" ht="15" customHeight="1">
      <c r="B132" s="1"/>
      <c r="C132" s="1"/>
      <c r="D132" s="218"/>
      <c r="E132" s="218"/>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row>
    <row r="133" spans="2:76" ht="15" customHeight="1">
      <c r="B133" s="62"/>
      <c r="C133" s="1"/>
      <c r="D133" s="116" t="s">
        <v>434</v>
      </c>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c r="AI133" s="146"/>
      <c r="AJ133" s="14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row>
    <row r="134" spans="2:76" ht="15" customHeight="1">
      <c r="B134" s="1"/>
      <c r="C134" s="1"/>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row>
    <row r="135" spans="2:76" ht="15" customHeight="1">
      <c r="D135" s="148" t="s">
        <v>262</v>
      </c>
      <c r="E135" s="240"/>
      <c r="F135" s="240"/>
      <c r="G135" s="240"/>
      <c r="H135" s="240"/>
      <c r="I135" s="240"/>
      <c r="J135" s="240"/>
      <c r="K135" s="240"/>
      <c r="L135" s="240"/>
      <c r="M135" s="240"/>
      <c r="N135" s="240"/>
      <c r="O135" s="240"/>
      <c r="P135" s="240"/>
      <c r="Q135" s="240"/>
      <c r="R135" s="240"/>
      <c r="S135" s="240"/>
      <c r="T135" s="240"/>
      <c r="U135" s="240"/>
      <c r="V135" s="240"/>
      <c r="Y135" s="144" t="s">
        <v>435</v>
      </c>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row>
    <row r="136" spans="2:76" ht="15" customHeight="1">
      <c r="D136" s="148" t="s">
        <v>115</v>
      </c>
      <c r="E136" s="223"/>
      <c r="F136" s="223"/>
      <c r="G136" s="223"/>
      <c r="H136" s="223"/>
      <c r="I136" s="223"/>
      <c r="J136" s="223"/>
      <c r="K136" s="223"/>
      <c r="L136" s="223"/>
      <c r="M136" s="223"/>
      <c r="N136" s="223"/>
      <c r="O136" s="223"/>
      <c r="P136" s="223"/>
      <c r="Q136" s="223"/>
      <c r="R136" s="223"/>
      <c r="S136" s="223"/>
      <c r="T136" s="223"/>
      <c r="U136" s="223"/>
      <c r="V136" s="223"/>
      <c r="Z136" s="237"/>
      <c r="AA136" s="237"/>
      <c r="AB136" s="237"/>
      <c r="AC136" s="237"/>
      <c r="AD136" s="237"/>
      <c r="AE136" s="237"/>
      <c r="AF136" s="237"/>
      <c r="AG136" s="237"/>
      <c r="AH136" s="237"/>
      <c r="AI136" s="237"/>
      <c r="AJ136" s="237"/>
      <c r="AM136" s="121">
        <f>IF(ISBLANK(Z136),1,2)</f>
        <v>1</v>
      </c>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row>
    <row r="137" spans="2:76" ht="15" customHeight="1">
      <c r="D137" s="148" t="s">
        <v>118</v>
      </c>
      <c r="E137" s="223"/>
      <c r="F137" s="223"/>
      <c r="G137" s="223"/>
      <c r="H137" s="223"/>
      <c r="I137" s="223"/>
      <c r="J137" s="223"/>
      <c r="K137" s="223"/>
      <c r="L137" s="223"/>
      <c r="M137" s="223"/>
      <c r="N137" s="223"/>
      <c r="O137" s="223"/>
      <c r="P137" s="223"/>
      <c r="Q137" s="223"/>
      <c r="R137" s="223"/>
      <c r="S137" s="223"/>
      <c r="T137" s="223"/>
      <c r="U137" s="223"/>
      <c r="V137" s="223"/>
      <c r="Y137" s="114"/>
      <c r="Z137" s="238"/>
      <c r="AA137" s="238"/>
      <c r="AB137" s="238"/>
      <c r="AC137" s="238"/>
      <c r="AD137" s="238"/>
      <c r="AE137" s="238"/>
      <c r="AF137" s="238"/>
      <c r="AG137" s="238"/>
      <c r="AH137" s="238"/>
      <c r="AI137" s="238"/>
      <c r="AJ137" s="238"/>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row>
    <row r="138" spans="2:76" ht="15" customHeight="1">
      <c r="D138" s="148"/>
      <c r="E138" s="223"/>
      <c r="F138" s="223"/>
      <c r="G138" s="223"/>
      <c r="H138" s="223"/>
      <c r="I138" s="223"/>
      <c r="J138" s="223"/>
      <c r="K138" s="223"/>
      <c r="L138" s="223"/>
      <c r="M138" s="223"/>
      <c r="N138" s="223"/>
      <c r="O138" s="223"/>
      <c r="P138" s="223"/>
      <c r="Q138" s="223"/>
      <c r="R138" s="223"/>
      <c r="S138" s="223"/>
      <c r="T138" s="223"/>
      <c r="U138" s="223"/>
      <c r="V138" s="223"/>
      <c r="Y138" s="31" t="s">
        <v>436</v>
      </c>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row>
    <row r="139" spans="2:76" ht="15" customHeight="1">
      <c r="C139" s="74"/>
      <c r="D139" s="148" t="s">
        <v>264</v>
      </c>
      <c r="E139" s="216"/>
      <c r="F139" s="223"/>
      <c r="G139" s="223"/>
      <c r="H139" s="223"/>
      <c r="I139" s="223"/>
      <c r="J139" s="223"/>
      <c r="K139" s="223"/>
      <c r="L139" s="223"/>
      <c r="M139" s="223"/>
      <c r="N139" s="223"/>
      <c r="O139" s="223"/>
      <c r="P139" s="223"/>
      <c r="Q139" s="223"/>
      <c r="R139" s="223"/>
      <c r="S139" s="223"/>
      <c r="T139" s="223"/>
      <c r="U139" s="223"/>
      <c r="V139" s="223"/>
      <c r="W139" s="74"/>
      <c r="X139" s="74"/>
      <c r="Z139" s="222" t="str">
        <f>IF(ISBLANK(Z136),"Type?",VLOOKUP(Z136,Table10[#All],2))</f>
        <v>Type?</v>
      </c>
      <c r="AA139" s="222"/>
      <c r="AB139" s="222"/>
      <c r="AC139" s="222"/>
      <c r="AD139" s="222"/>
      <c r="AE139" s="172"/>
      <c r="AF139" s="172"/>
      <c r="AG139" s="172"/>
      <c r="AH139" s="172"/>
      <c r="AI139" s="172"/>
      <c r="AJ139" s="172"/>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row>
    <row r="140" spans="2:76" ht="15" customHeight="1">
      <c r="D140" s="148" t="s">
        <v>265</v>
      </c>
      <c r="E140" s="236"/>
      <c r="F140" s="236"/>
      <c r="G140" s="236"/>
      <c r="H140" s="236"/>
      <c r="I140" s="236"/>
      <c r="J140" s="23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row>
    <row r="141" spans="2:76" ht="15" customHeight="1">
      <c r="D141" s="148"/>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row>
    <row r="142" spans="2:76" ht="15" customHeight="1">
      <c r="D142" s="148" t="s">
        <v>266</v>
      </c>
      <c r="E142" s="104"/>
      <c r="F142" s="104"/>
      <c r="G142" s="104"/>
      <c r="H142" s="104"/>
      <c r="I142" s="104"/>
      <c r="J142" s="104"/>
      <c r="K142" s="104"/>
      <c r="L142" s="104"/>
      <c r="M142" s="104"/>
      <c r="N142" s="104"/>
      <c r="O142" s="104"/>
      <c r="P142" s="104"/>
      <c r="Q142" s="104"/>
      <c r="R142" s="104"/>
      <c r="S142" s="104"/>
      <c r="T142" s="104"/>
      <c r="U142" s="104"/>
      <c r="V142" s="104"/>
      <c r="Y142" s="148" t="s">
        <v>99</v>
      </c>
      <c r="Z142" s="235"/>
      <c r="AA142" s="235"/>
      <c r="AB142" s="235"/>
      <c r="AC142" s="235"/>
      <c r="AD142" s="235"/>
      <c r="AE142" s="235"/>
      <c r="AF142" s="102"/>
      <c r="AG142" s="102"/>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row>
    <row r="143" spans="2:76" ht="15" customHeight="1">
      <c r="D143" s="148"/>
      <c r="Z143" s="102"/>
      <c r="AA143" s="102"/>
      <c r="AB143" s="102"/>
      <c r="AC143" s="102"/>
      <c r="AD143" s="102"/>
      <c r="AE143" s="102"/>
      <c r="AF143" s="102"/>
      <c r="AG143" s="102"/>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row>
    <row r="144" spans="2:76" ht="15" customHeight="1">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row>
    <row r="145" spans="2:76" ht="15" customHeight="1">
      <c r="B145" s="180">
        <f>Tables!$C$13</f>
        <v>45031</v>
      </c>
      <c r="C145" s="180"/>
      <c r="D145" s="180"/>
      <c r="E145" s="180"/>
      <c r="F145" s="180"/>
      <c r="G145" s="180"/>
      <c r="H145" s="180"/>
      <c r="R145" s="175" t="s">
        <v>267</v>
      </c>
      <c r="S145" s="175"/>
      <c r="T145" s="175"/>
      <c r="U145" s="175"/>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row>
    <row r="146" spans="2:76" ht="15" customHeight="1"/>
    <row r="147" spans="2:76" ht="15" hidden="1" customHeight="1"/>
    <row r="148" spans="2:76" ht="15" hidden="1" customHeight="1"/>
    <row r="149" spans="2:76" ht="15" hidden="1" customHeight="1"/>
    <row r="150" spans="2:76" ht="15" hidden="1" customHeight="1"/>
    <row r="151" spans="2:76" ht="15" hidden="1" customHeight="1"/>
    <row r="152" spans="2:76" ht="15" hidden="1" customHeight="1"/>
    <row r="153" spans="2:76" ht="15" hidden="1" customHeight="1"/>
    <row r="154" spans="2:76" ht="15" hidden="1" customHeight="1"/>
    <row r="155" spans="2:76" ht="15" hidden="1" customHeight="1"/>
    <row r="156" spans="2:76" ht="15" hidden="1" customHeight="1"/>
    <row r="157" spans="2:76" ht="15" hidden="1" customHeight="1"/>
    <row r="158" spans="2:76" ht="15" hidden="1" customHeight="1"/>
    <row r="159" spans="2:76" ht="15" hidden="1" customHeight="1"/>
    <row r="160" spans="2:76" ht="15" hidden="1" customHeight="1"/>
    <row r="161" ht="15" hidden="1" customHeight="1"/>
    <row r="162" ht="15" hidden="1" customHeight="1"/>
    <row r="163" ht="15" hidden="1" customHeight="1"/>
    <row r="164" ht="15" hidden="1" customHeight="1"/>
    <row r="165" ht="15" hidden="1" customHeight="1"/>
    <row r="166" ht="15" hidden="1" customHeight="1"/>
    <row r="167" ht="15" hidden="1" customHeight="1"/>
    <row r="168" ht="15" hidden="1" customHeight="1"/>
    <row r="169" ht="15" hidden="1" customHeight="1"/>
    <row r="170" ht="15" hidden="1" customHeight="1"/>
    <row r="171" ht="15" hidden="1" customHeight="1"/>
    <row r="172" ht="15" hidden="1" customHeight="1"/>
    <row r="173" ht="15" hidden="1" customHeight="1"/>
    <row r="174" ht="15" hidden="1" customHeight="1"/>
    <row r="175" ht="15" hidden="1" customHeight="1"/>
    <row r="176" ht="15" hidden="1" customHeight="1"/>
    <row r="177" ht="15" hidden="1" customHeight="1"/>
    <row r="178" ht="15" hidden="1" customHeight="1"/>
    <row r="179" ht="15" hidden="1" customHeight="1"/>
    <row r="180" ht="15" hidden="1" customHeight="1"/>
    <row r="181" ht="15" hidden="1" customHeight="1"/>
    <row r="182" ht="15" hidden="1" customHeight="1"/>
    <row r="183" ht="15" hidden="1" customHeight="1"/>
  </sheetData>
  <sheetProtection algorithmName="SHA-512" hashValue="Jf/CTDmSrEFW8pnuzaSqHdn1QaUYeJrM6ExdHD1WKi1UtZVNHfZqKAExxd8EIysf1P+VfNRCWr3ez/N8reor/Q==" saltValue="KsKAQbeNsP+qS3mdkWOsCQ==" spinCount="100000" sheet="1" objects="1" scenarios="1" selectLockedCells="1"/>
  <mergeCells count="58">
    <mergeCell ref="AE20:AJ20"/>
    <mergeCell ref="AE21:AJ21"/>
    <mergeCell ref="AO6:BC7"/>
    <mergeCell ref="AE19:AJ19"/>
    <mergeCell ref="E7:X7"/>
    <mergeCell ref="AE7:AJ7"/>
    <mergeCell ref="F13:AJ13"/>
    <mergeCell ref="E17:Y17"/>
    <mergeCell ref="AE16:AJ16"/>
    <mergeCell ref="E18:Y18"/>
    <mergeCell ref="E19:Y19"/>
    <mergeCell ref="AE68:AJ68"/>
    <mergeCell ref="B66:H66"/>
    <mergeCell ref="R66:U66"/>
    <mergeCell ref="F111:U111"/>
    <mergeCell ref="Z81:AC81"/>
    <mergeCell ref="Z83:AC83"/>
    <mergeCell ref="AE67:AJ67"/>
    <mergeCell ref="B145:H145"/>
    <mergeCell ref="R145:U145"/>
    <mergeCell ref="F100:U100"/>
    <mergeCell ref="E20:Y20"/>
    <mergeCell ref="E21:Y21"/>
    <mergeCell ref="E135:V135"/>
    <mergeCell ref="E136:V136"/>
    <mergeCell ref="E137:V137"/>
    <mergeCell ref="Z142:AE142"/>
    <mergeCell ref="F101:U101"/>
    <mergeCell ref="F102:U102"/>
    <mergeCell ref="Y102:AB102"/>
    <mergeCell ref="E138:V138"/>
    <mergeCell ref="E140:J140"/>
    <mergeCell ref="F103:U103"/>
    <mergeCell ref="AE103:AJ103"/>
    <mergeCell ref="D131:AJ132"/>
    <mergeCell ref="Z136:AJ137"/>
    <mergeCell ref="Y108:AB108"/>
    <mergeCell ref="AG108:AJ108"/>
    <mergeCell ref="F110:U110"/>
    <mergeCell ref="E122:Y122"/>
    <mergeCell ref="AE122:AJ122"/>
    <mergeCell ref="AG102:AJ102"/>
    <mergeCell ref="BE1:BW4"/>
    <mergeCell ref="Z139:AD139"/>
    <mergeCell ref="AE139:AJ139"/>
    <mergeCell ref="E139:V139"/>
    <mergeCell ref="AE111:AJ111"/>
    <mergeCell ref="B114:AJ118"/>
    <mergeCell ref="F106:U106"/>
    <mergeCell ref="F107:U107"/>
    <mergeCell ref="F108:U108"/>
    <mergeCell ref="B121:H121"/>
    <mergeCell ref="R121:U121"/>
    <mergeCell ref="Z91:AC91"/>
    <mergeCell ref="Z93:AC93"/>
    <mergeCell ref="E67:Y67"/>
    <mergeCell ref="AE123:AJ123"/>
    <mergeCell ref="Q1:AK4"/>
  </mergeCells>
  <conditionalFormatting sqref="AE17:AJ17 E17:Y21 AE21:AJ21 AE19:AE20">
    <cfRule type="expression" dxfId="45" priority="137">
      <formula>ISBLANK(E17)</formula>
    </cfRule>
  </conditionalFormatting>
  <conditionalFormatting sqref="E135:V139 E140">
    <cfRule type="expression" dxfId="44" priority="136">
      <formula>ISBLANK(E135)</formula>
    </cfRule>
  </conditionalFormatting>
  <conditionalFormatting sqref="Z142:AE142">
    <cfRule type="expression" dxfId="43" priority="135">
      <formula>ISBLANK(Z142)</formula>
    </cfRule>
  </conditionalFormatting>
  <conditionalFormatting sqref="G23 M23">
    <cfRule type="expression" dxfId="42" priority="134">
      <formula>ISBLANK(G23)</formula>
    </cfRule>
  </conditionalFormatting>
  <conditionalFormatting sqref="AE18:AJ18">
    <cfRule type="expression" dxfId="41" priority="133">
      <formula>ISBLANK(AE18)</formula>
    </cfRule>
  </conditionalFormatting>
  <conditionalFormatting sqref="O37 Q37">
    <cfRule type="expression" priority="130" stopIfTrue="1">
      <formula>$AM$35=2</formula>
    </cfRule>
    <cfRule type="expression" priority="131" stopIfTrue="1">
      <formula>$AM$37=2</formula>
    </cfRule>
    <cfRule type="expression" dxfId="40" priority="132">
      <formula>ISBLANK(O37)</formula>
    </cfRule>
  </conditionalFormatting>
  <conditionalFormatting sqref="O39 Q39">
    <cfRule type="expression" priority="127" stopIfTrue="1">
      <formula>$AM$35=2</formula>
    </cfRule>
    <cfRule type="expression" priority="128" stopIfTrue="1">
      <formula>$AM$39=2</formula>
    </cfRule>
    <cfRule type="expression" dxfId="39" priority="129">
      <formula>ISBLANK(O39)</formula>
    </cfRule>
  </conditionalFormatting>
  <conditionalFormatting sqref="AG37 AI37">
    <cfRule type="expression" priority="124" stopIfTrue="1">
      <formula>$AN$35=2</formula>
    </cfRule>
    <cfRule type="expression" priority="125" stopIfTrue="1">
      <formula>$AN$37=2</formula>
    </cfRule>
    <cfRule type="expression" dxfId="38" priority="126">
      <formula>ISBLANK(AG37)</formula>
    </cfRule>
  </conditionalFormatting>
  <conditionalFormatting sqref="AG39 AI39">
    <cfRule type="expression" priority="121" stopIfTrue="1">
      <formula>$AN$35=2</formula>
    </cfRule>
    <cfRule type="expression" priority="122" stopIfTrue="1">
      <formula>$AN$39=2</formula>
    </cfRule>
    <cfRule type="expression" dxfId="37" priority="123">
      <formula>$AN$39=1</formula>
    </cfRule>
  </conditionalFormatting>
  <conditionalFormatting sqref="O43 Q43">
    <cfRule type="expression" priority="118" stopIfTrue="1">
      <formula>$AM$41=2</formula>
    </cfRule>
    <cfRule type="expression" priority="119" stopIfTrue="1">
      <formula>$AM$43=2</formula>
    </cfRule>
    <cfRule type="expression" dxfId="36" priority="120">
      <formula>$AM$43=1</formula>
    </cfRule>
  </conditionalFormatting>
  <conditionalFormatting sqref="O45 Q45">
    <cfRule type="expression" priority="115" stopIfTrue="1">
      <formula>$AM$41=2</formula>
    </cfRule>
    <cfRule type="expression" priority="116" stopIfTrue="1">
      <formula>$AM$45=2</formula>
    </cfRule>
    <cfRule type="expression" dxfId="35" priority="117">
      <formula>$AM$45=1</formula>
    </cfRule>
  </conditionalFormatting>
  <conditionalFormatting sqref="AG43 AI43">
    <cfRule type="expression" priority="112" stopIfTrue="1">
      <formula>$AN$41=2</formula>
    </cfRule>
    <cfRule type="expression" priority="113" stopIfTrue="1">
      <formula>$AN$43=2</formula>
    </cfRule>
    <cfRule type="expression" dxfId="34" priority="114">
      <formula>$AN$43=1</formula>
    </cfRule>
  </conditionalFormatting>
  <conditionalFormatting sqref="AG45 AI45">
    <cfRule type="expression" priority="109" stopIfTrue="1">
      <formula>$AN$41=2</formula>
    </cfRule>
    <cfRule type="expression" priority="110" stopIfTrue="1">
      <formula>$AN$45=2</formula>
    </cfRule>
    <cfRule type="expression" dxfId="33" priority="111">
      <formula>$AN$45=1</formula>
    </cfRule>
  </conditionalFormatting>
  <conditionalFormatting sqref="O49 Q49">
    <cfRule type="expression" priority="106" stopIfTrue="1">
      <formula>$AM$47=2</formula>
    </cfRule>
    <cfRule type="expression" priority="107" stopIfTrue="1">
      <formula>$AM$49=2</formula>
    </cfRule>
    <cfRule type="expression" dxfId="32" priority="108">
      <formula>$AM$49=1</formula>
    </cfRule>
  </conditionalFormatting>
  <conditionalFormatting sqref="O51 Q51">
    <cfRule type="expression" priority="103" stopIfTrue="1">
      <formula>$AM$47=2</formula>
    </cfRule>
    <cfRule type="expression" priority="104" stopIfTrue="1">
      <formula>$AM$51=2</formula>
    </cfRule>
    <cfRule type="expression" dxfId="31" priority="105">
      <formula>$AM$51=1</formula>
    </cfRule>
  </conditionalFormatting>
  <conditionalFormatting sqref="AG49 AI49">
    <cfRule type="expression" dxfId="30" priority="101">
      <formula>$AN$49=1</formula>
    </cfRule>
    <cfRule type="expression" priority="102">
      <formula>$AN$49=2</formula>
    </cfRule>
  </conditionalFormatting>
  <conditionalFormatting sqref="AG51 AI51">
    <cfRule type="expression" dxfId="29" priority="99">
      <formula>$AN$51=1</formula>
    </cfRule>
    <cfRule type="expression" priority="100">
      <formula>$AN$51=2</formula>
    </cfRule>
  </conditionalFormatting>
  <conditionalFormatting sqref="AG53 AI53">
    <cfRule type="expression" dxfId="28" priority="97">
      <formula>$AN$53=1</formula>
    </cfRule>
    <cfRule type="expression" priority="98">
      <formula>$AN$53=2</formula>
    </cfRule>
  </conditionalFormatting>
  <conditionalFormatting sqref="Z91:AC91 AE91 AH91">
    <cfRule type="expression" priority="93" stopIfTrue="1">
      <formula>$AM$91=1</formula>
    </cfRule>
    <cfRule type="expression" dxfId="27" priority="96">
      <formula>$AM$91=2</formula>
    </cfRule>
  </conditionalFormatting>
  <conditionalFormatting sqref="Z91:AC91">
    <cfRule type="cellIs" priority="95" stopIfTrue="1" operator="greaterThan">
      <formula>0</formula>
    </cfRule>
  </conditionalFormatting>
  <conditionalFormatting sqref="AE91 AH91">
    <cfRule type="expression" priority="94" stopIfTrue="1">
      <formula>$AN$91=2</formula>
    </cfRule>
  </conditionalFormatting>
  <conditionalFormatting sqref="Z93:AC93 AE93 AH93">
    <cfRule type="expression" priority="89" stopIfTrue="1">
      <formula>$AM$93=1</formula>
    </cfRule>
    <cfRule type="expression" dxfId="26" priority="92">
      <formula>$AM$93=2</formula>
    </cfRule>
  </conditionalFormatting>
  <conditionalFormatting sqref="Z93:AC93">
    <cfRule type="cellIs" priority="91" stopIfTrue="1" operator="greaterThan">
      <formula>0</formula>
    </cfRule>
  </conditionalFormatting>
  <conditionalFormatting sqref="AE93 AH93">
    <cfRule type="expression" priority="90" stopIfTrue="1">
      <formula>$AN$93=2</formula>
    </cfRule>
  </conditionalFormatting>
  <conditionalFormatting sqref="C62 R62">
    <cfRule type="expression" dxfId="25" priority="88">
      <formula>$AM$62=1</formula>
    </cfRule>
  </conditionalFormatting>
  <conditionalFormatting sqref="F100:U103 Y102:AB102 AG102:AJ102 AE103:AJ103">
    <cfRule type="expression" dxfId="24" priority="87">
      <formula>ISBLANK(F100)</formula>
    </cfRule>
  </conditionalFormatting>
  <conditionalFormatting sqref="F106:U108 Y108:AB108 AG108:AJ108 F110:U111 AE111:AJ111">
    <cfRule type="expression" dxfId="23" priority="86">
      <formula>ISBLANK(F106)</formula>
    </cfRule>
  </conditionalFormatting>
  <conditionalFormatting sqref="AD105">
    <cfRule type="expression" dxfId="22" priority="85">
      <formula>$AN$105=1</formula>
    </cfRule>
  </conditionalFormatting>
  <conditionalFormatting sqref="F106:U108 F110:U111 Y108:AB108 AG108:AJ108 AE111:AJ111">
    <cfRule type="expression" priority="84" stopIfTrue="1">
      <formula>$AN$105=2</formula>
    </cfRule>
  </conditionalFormatting>
  <conditionalFormatting sqref="B129 B131">
    <cfRule type="expression" dxfId="21" priority="83">
      <formula>$AM$129=1</formula>
    </cfRule>
  </conditionalFormatting>
  <conditionalFormatting sqref="E67:Y67 AE67:AJ68">
    <cfRule type="cellIs" dxfId="20" priority="82" operator="equal">
      <formula>0</formula>
    </cfRule>
  </conditionalFormatting>
  <conditionalFormatting sqref="O29 Q29">
    <cfRule type="expression" priority="61" stopIfTrue="1">
      <formula>$AM$27=2</formula>
    </cfRule>
    <cfRule type="expression" priority="62" stopIfTrue="1">
      <formula>$AM$29=2</formula>
    </cfRule>
    <cfRule type="expression" dxfId="19" priority="63">
      <formula>ISBLANK(O29)</formula>
    </cfRule>
  </conditionalFormatting>
  <conditionalFormatting sqref="O31 Q31">
    <cfRule type="expression" priority="58" stopIfTrue="1">
      <formula>$AM$27=2</formula>
    </cfRule>
    <cfRule type="expression" priority="59" stopIfTrue="1">
      <formula>$AM$31=2</formula>
    </cfRule>
    <cfRule type="expression" dxfId="18" priority="60">
      <formula>ISBLANK(O31)</formula>
    </cfRule>
  </conditionalFormatting>
  <conditionalFormatting sqref="O33 Q33">
    <cfRule type="expression" priority="55" stopIfTrue="1">
      <formula>$AM$27=2</formula>
    </cfRule>
    <cfRule type="expression" priority="56" stopIfTrue="1">
      <formula>$AM$33=2</formula>
    </cfRule>
    <cfRule type="expression" dxfId="17" priority="57">
      <formula>ISBLANK(O33)</formula>
    </cfRule>
  </conditionalFormatting>
  <conditionalFormatting sqref="AG29 AI29">
    <cfRule type="expression" priority="52" stopIfTrue="1">
      <formula>$AN$27=2</formula>
    </cfRule>
    <cfRule type="expression" priority="53" stopIfTrue="1">
      <formula>$AN$29=2</formula>
    </cfRule>
    <cfRule type="expression" dxfId="16" priority="54">
      <formula>ISBLANK(AI29)</formula>
    </cfRule>
  </conditionalFormatting>
  <conditionalFormatting sqref="AG31 AI31">
    <cfRule type="expression" priority="49" stopIfTrue="1">
      <formula>$AN$27=2</formula>
    </cfRule>
    <cfRule type="expression" priority="50" stopIfTrue="1">
      <formula>$AN$31=2</formula>
    </cfRule>
    <cfRule type="expression" dxfId="15" priority="51">
      <formula>ISBLANK(AG31)</formula>
    </cfRule>
  </conditionalFormatting>
  <conditionalFormatting sqref="AG33 AI33">
    <cfRule type="expression" priority="46" stopIfTrue="1">
      <formula>$AN$27=2</formula>
    </cfRule>
    <cfRule type="expression" priority="47" stopIfTrue="1">
      <formula>$AN$33=2</formula>
    </cfRule>
    <cfRule type="expression" dxfId="14" priority="48">
      <formula>ISBLANK(AG33)</formula>
    </cfRule>
  </conditionalFormatting>
  <conditionalFormatting sqref="O55 Q55">
    <cfRule type="expression" priority="38" stopIfTrue="1">
      <formula>$AM$55=2</formula>
    </cfRule>
    <cfRule type="expression" dxfId="13" priority="39">
      <formula>ISBLANK(O55)</formula>
    </cfRule>
  </conditionalFormatting>
  <conditionalFormatting sqref="O57 Q57">
    <cfRule type="expression" priority="36" stopIfTrue="1">
      <formula>$AM$57=2</formula>
    </cfRule>
    <cfRule type="expression" dxfId="12" priority="37">
      <formula>ISBLANK(O57)</formula>
    </cfRule>
  </conditionalFormatting>
  <conditionalFormatting sqref="AG55 AI55">
    <cfRule type="expression" priority="34" stopIfTrue="1">
      <formula>$AN$55=2</formula>
    </cfRule>
    <cfRule type="expression" dxfId="11" priority="35">
      <formula>ISBLANK(AG55)</formula>
    </cfRule>
  </conditionalFormatting>
  <conditionalFormatting sqref="AG57 AI57">
    <cfRule type="expression" priority="32" stopIfTrue="1">
      <formula>$AN$57=2</formula>
    </cfRule>
    <cfRule type="expression" dxfId="10" priority="33">
      <formula>ISBLANK(AG57)</formula>
    </cfRule>
  </conditionalFormatting>
  <conditionalFormatting sqref="E122:Y122 AE122:AJ123">
    <cfRule type="cellIs" dxfId="9" priority="23" operator="equal">
      <formula>0</formula>
    </cfRule>
  </conditionalFormatting>
  <conditionalFormatting sqref="Z81:AC81">
    <cfRule type="expression" priority="20" stopIfTrue="1">
      <formula>$AM$81=1</formula>
    </cfRule>
    <cfRule type="cellIs" priority="21" stopIfTrue="1" operator="greaterThan">
      <formula>0</formula>
    </cfRule>
    <cfRule type="expression" dxfId="8" priority="22">
      <formula>$AM$81=2</formula>
    </cfRule>
  </conditionalFormatting>
  <conditionalFormatting sqref="Z83:AC83">
    <cfRule type="expression" priority="17" stopIfTrue="1">
      <formula>$AM$83=1</formula>
    </cfRule>
    <cfRule type="cellIs" priority="18" stopIfTrue="1" operator="greaterThan">
      <formula>0</formula>
    </cfRule>
    <cfRule type="expression" dxfId="7" priority="19">
      <formula>$AM$83=2</formula>
    </cfRule>
  </conditionalFormatting>
  <conditionalFormatting sqref="AE81 AH81">
    <cfRule type="expression" priority="14" stopIfTrue="1">
      <formula>$AM$81=1</formula>
    </cfRule>
    <cfRule type="expression" priority="15" stopIfTrue="1">
      <formula>$AN$81=2</formula>
    </cfRule>
    <cfRule type="expression" dxfId="6" priority="16">
      <formula>$AM$81=2</formula>
    </cfRule>
  </conditionalFormatting>
  <conditionalFormatting sqref="AE83 AH83">
    <cfRule type="expression" priority="11" stopIfTrue="1">
      <formula>$AM$83=1</formula>
    </cfRule>
    <cfRule type="expression" priority="12" stopIfTrue="1">
      <formula>$AN$83=2</formula>
    </cfRule>
    <cfRule type="expression" dxfId="5" priority="13">
      <formula>$AM$83=2</formula>
    </cfRule>
  </conditionalFormatting>
  <conditionalFormatting sqref="Z136:AJ137">
    <cfRule type="expression" priority="9" stopIfTrue="1">
      <formula>$AM$104=2</formula>
    </cfRule>
    <cfRule type="expression" dxfId="4" priority="10">
      <formula>ISBLANK(Z136)</formula>
    </cfRule>
  </conditionalFormatting>
  <conditionalFormatting sqref="AE139:AJ139">
    <cfRule type="expression" dxfId="3" priority="8">
      <formula>ISBLANK(AE139)</formula>
    </cfRule>
  </conditionalFormatting>
  <conditionalFormatting sqref="B133">
    <cfRule type="expression" dxfId="2" priority="5">
      <formula>$AM$129=1</formula>
    </cfRule>
  </conditionalFormatting>
  <conditionalFormatting sqref="AG59 AI59">
    <cfRule type="expression" priority="3" stopIfTrue="1">
      <formula>$AN$59=2</formula>
    </cfRule>
    <cfRule type="expression" dxfId="1" priority="4">
      <formula>ISBLANK(AG59)</formula>
    </cfRule>
  </conditionalFormatting>
  <conditionalFormatting sqref="AE16">
    <cfRule type="expression" dxfId="0" priority="2">
      <formula>ISBLANK(AE16)</formula>
    </cfRule>
  </conditionalFormatting>
  <conditionalFormatting sqref="AE16:AJ16">
    <cfRule type="expression" priority="1" stopIfTrue="1">
      <formula>$AM$16=0</formula>
    </cfRule>
  </conditionalFormatting>
  <pageMargins left="0.2" right="0.2" top="0.5" bottom="0.25" header="0.3" footer="0.3"/>
  <pageSetup orientation="portrait" r:id="rId1"/>
  <rowBreaks count="2" manualBreakCount="2">
    <brk id="66" max="16383" man="1"/>
    <brk id="121" max="16383" man="1"/>
  </rowBreaks>
  <colBreaks count="1" manualBreakCount="1">
    <brk id="37"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FA0DE0E-AF64-4786-B4D5-13BA11347FEF}">
          <x14:formula1>
            <xm:f>Tables!$G$20:$G$26</xm:f>
          </x14:formula1>
          <xm:sqref>Z136:AJ137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Dewayne Smith</dc:creator>
  <cp:keywords/>
  <dc:description/>
  <cp:lastModifiedBy>gene.stacey@gmcnetwork.com</cp:lastModifiedBy>
  <cp:revision/>
  <dcterms:created xsi:type="dcterms:W3CDTF">2021-11-21T16:55:43Z</dcterms:created>
  <dcterms:modified xsi:type="dcterms:W3CDTF">2023-04-16T17:06:44Z</dcterms:modified>
  <cp:category/>
  <cp:contentStatus/>
</cp:coreProperties>
</file>