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https://cityofmobile-my.sharepoint.com/personal/rosemary_cityofmobile_org/Documents/storm water.design.forms.class/share folder to consultants/"/>
    </mc:Choice>
  </mc:AlternateContent>
  <xr:revisionPtr revIDLastSave="0" documentId="13_ncr:1_{76285DA3-E68B-46E1-B2BA-746B61DE4E21}" xr6:coauthVersionLast="47" xr6:coauthVersionMax="47" xr10:uidLastSave="{00000000-0000-0000-0000-000000000000}"/>
  <workbookProtection workbookAlgorithmName="SHA-512" workbookHashValue="eplUPNQfzS7VLZuQEGt3hDpIuSC56F67etCX1Ix8oJ9eLGR7Slu6QXp4DZdR49xFKL7pAR+ajL38RjdSsaUfzQ==" workbookSaltValue="R6sXISuyqtLQ5bOm0a/nDg==" workbookSpinCount="100000" lockStructure="1"/>
  <bookViews>
    <workbookView xWindow="28680" yWindow="-120" windowWidth="29040" windowHeight="15840" firstSheet="1" activeTab="2" xr2:uid="{994EC860-6224-46C4-B304-9868EEFCD4CE}"/>
  </bookViews>
  <sheets>
    <sheet name="Tables" sheetId="2" state="veryHidden" r:id="rId1"/>
    <sheet name="Instructions" sheetId="7" r:id="rId2"/>
    <sheet name="From 2A - Design" sheetId="5" r:id="rId3"/>
    <sheet name="Form 3A - As-built" sheetId="3" r:id="rId4"/>
    <sheet name="Form 4A - Inspection" sheetId="6" r:id="rId5"/>
  </sheets>
  <definedNames>
    <definedName name="_Hlk68675965" localSheetId="3">'Form 3A - As-built'!#REF!</definedName>
    <definedName name="Logo">INDEX(Tables!$C$30:$C$34,MATCH(Tables!$C$14,Tables!$B$30:$B$34,0))</definedName>
    <definedName name="_xlnm.Print_Titles" localSheetId="3">'Form 3A - As-built'!$1:$4</definedName>
    <definedName name="_xlnm.Print_Titles" localSheetId="4">'Form 4A - Inspection'!$1:$4</definedName>
    <definedName name="_xlnm.Print_Titles" localSheetId="2">'From 2A - Design'!$1:$4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L75" i="5" l="1"/>
  <c r="AL76" i="5"/>
  <c r="AL77" i="5"/>
  <c r="AL78" i="5"/>
  <c r="AL79" i="5"/>
  <c r="AL80" i="5"/>
  <c r="AL74" i="5"/>
  <c r="AL110" i="5"/>
  <c r="AL111" i="5"/>
  <c r="AL112" i="5"/>
  <c r="AL113" i="5"/>
  <c r="AL109" i="5"/>
  <c r="AO102" i="3"/>
  <c r="AN114" i="5"/>
  <c r="AN110" i="5"/>
  <c r="AN111" i="5"/>
  <c r="AN112" i="5"/>
  <c r="AN113" i="5"/>
  <c r="AN109" i="5"/>
  <c r="AL114" i="5"/>
  <c r="AL38" i="5"/>
  <c r="AL39" i="5"/>
  <c r="AL40" i="5"/>
  <c r="AL41" i="5"/>
  <c r="AL42" i="5"/>
  <c r="AL36" i="5" l="1"/>
  <c r="AQ98" i="3"/>
  <c r="AQ99" i="3"/>
  <c r="AQ100" i="3"/>
  <c r="AQ101" i="3"/>
  <c r="AQ102" i="3"/>
  <c r="AP98" i="3"/>
  <c r="AP100" i="3"/>
  <c r="AP101" i="3"/>
  <c r="AP102" i="3"/>
  <c r="AP97" i="3"/>
  <c r="AO98" i="3"/>
  <c r="AO99" i="3"/>
  <c r="AO100" i="3"/>
  <c r="AO101" i="3"/>
  <c r="AO97" i="3"/>
  <c r="AN98" i="3"/>
  <c r="AN100" i="3"/>
  <c r="AN101" i="3"/>
  <c r="AN102" i="3"/>
  <c r="AN97" i="3"/>
  <c r="AM98" i="3"/>
  <c r="AM100" i="3"/>
  <c r="AM101" i="3"/>
  <c r="AM102" i="3"/>
  <c r="M158" i="3"/>
  <c r="AO47" i="3"/>
  <c r="AM47" i="3"/>
  <c r="AM48" i="3"/>
  <c r="AO111" i="5" l="1"/>
  <c r="AO112" i="5"/>
  <c r="AO113" i="5"/>
  <c r="AO110" i="5"/>
  <c r="M156" i="5"/>
  <c r="AO84" i="5"/>
  <c r="AO83" i="5"/>
  <c r="AL55" i="5"/>
  <c r="AL54" i="5"/>
  <c r="AL53" i="5"/>
  <c r="AL52" i="5"/>
  <c r="AL51" i="5"/>
  <c r="AN42" i="5"/>
  <c r="AL49" i="5" l="1"/>
  <c r="C24" i="2"/>
  <c r="C23" i="2"/>
  <c r="C22" i="2"/>
  <c r="AP23" i="6" s="1"/>
  <c r="C21" i="2"/>
  <c r="C20" i="2"/>
  <c r="C19" i="2"/>
  <c r="C18" i="2"/>
  <c r="C17" i="2"/>
  <c r="C16" i="2"/>
  <c r="C15" i="2"/>
  <c r="C25" i="2"/>
  <c r="AD33" i="3"/>
  <c r="AD38" i="3"/>
  <c r="AD39" i="3"/>
  <c r="AD40" i="3"/>
  <c r="AD41" i="3"/>
  <c r="AD42" i="3"/>
  <c r="AD43" i="3"/>
  <c r="AD37" i="3"/>
  <c r="L74" i="5"/>
  <c r="L70" i="5"/>
  <c r="L76" i="5"/>
  <c r="L77" i="5"/>
  <c r="L78" i="5"/>
  <c r="L79" i="5"/>
  <c r="L80" i="5"/>
  <c r="L75" i="5"/>
  <c r="K156" i="3" l="1"/>
  <c r="AD16" i="6"/>
  <c r="AL16" i="6" s="1"/>
  <c r="AP89" i="3"/>
  <c r="AP99" i="3" s="1"/>
  <c r="G6" i="2"/>
  <c r="G13" i="2"/>
  <c r="AM117" i="5"/>
  <c r="AE16" i="3"/>
  <c r="Q56" i="3"/>
  <c r="AM49" i="3"/>
  <c r="AO48" i="3"/>
  <c r="AM46" i="3" s="1"/>
  <c r="M157" i="3" s="1"/>
  <c r="AO49" i="3"/>
  <c r="AO114" i="5"/>
  <c r="AO108" i="5" s="1"/>
  <c r="AM112" i="5" l="1"/>
  <c r="AM113" i="5"/>
  <c r="AM114" i="5"/>
  <c r="AM109" i="5"/>
  <c r="AM111" i="5"/>
  <c r="AM110" i="5"/>
  <c r="AM158" i="3"/>
  <c r="AH90" i="3"/>
  <c r="AH91" i="3"/>
  <c r="AH92" i="3"/>
  <c r="AH93" i="3"/>
  <c r="I89" i="3" l="1"/>
  <c r="AM97" i="3" s="1"/>
  <c r="J29" i="5"/>
  <c r="AM161" i="3" l="1"/>
  <c r="AL159" i="5" l="1"/>
  <c r="AG151" i="3" l="1"/>
  <c r="AH94" i="3"/>
  <c r="AC90" i="3"/>
  <c r="AC91" i="3"/>
  <c r="AC92" i="3"/>
  <c r="AC93" i="3"/>
  <c r="AC94" i="3"/>
  <c r="X90" i="3"/>
  <c r="X91" i="3"/>
  <c r="X92" i="3"/>
  <c r="X93" i="3"/>
  <c r="X94" i="3"/>
  <c r="S90" i="3"/>
  <c r="S91" i="3"/>
  <c r="S92" i="3"/>
  <c r="S93" i="3"/>
  <c r="S94" i="3"/>
  <c r="N90" i="3"/>
  <c r="N91" i="3"/>
  <c r="AN99" i="3" s="1"/>
  <c r="N92" i="3"/>
  <c r="N93" i="3"/>
  <c r="N94" i="3"/>
  <c r="I90" i="3"/>
  <c r="I91" i="3"/>
  <c r="AM99" i="3" s="1"/>
  <c r="AM96" i="3" s="1"/>
  <c r="M162" i="3" s="1"/>
  <c r="I92" i="3"/>
  <c r="I93" i="3"/>
  <c r="I94" i="3"/>
  <c r="AH89" i="3"/>
  <c r="AC89" i="3"/>
  <c r="X89" i="3"/>
  <c r="S89" i="3"/>
  <c r="N89" i="3"/>
  <c r="N77" i="3"/>
  <c r="N78" i="3"/>
  <c r="N79" i="3"/>
  <c r="N80" i="3"/>
  <c r="N81" i="3"/>
  <c r="N82" i="3"/>
  <c r="N83" i="3"/>
  <c r="N84" i="3"/>
  <c r="N85" i="3"/>
  <c r="H77" i="3"/>
  <c r="H78" i="3"/>
  <c r="H79" i="3"/>
  <c r="H80" i="3"/>
  <c r="H81" i="3"/>
  <c r="H82" i="3"/>
  <c r="H83" i="3"/>
  <c r="H84" i="3"/>
  <c r="H85" i="3"/>
  <c r="C77" i="3"/>
  <c r="C78" i="3"/>
  <c r="C79" i="3"/>
  <c r="C80" i="3"/>
  <c r="C81" i="3"/>
  <c r="C82" i="3"/>
  <c r="C83" i="3"/>
  <c r="C84" i="3"/>
  <c r="C85" i="3"/>
  <c r="N76" i="3"/>
  <c r="H76" i="3"/>
  <c r="C76" i="3"/>
  <c r="N67" i="3"/>
  <c r="N68" i="3"/>
  <c r="N69" i="3"/>
  <c r="N70" i="3"/>
  <c r="N71" i="3"/>
  <c r="N72" i="3"/>
  <c r="N73" i="3"/>
  <c r="N74" i="3"/>
  <c r="N75" i="3"/>
  <c r="H67" i="3"/>
  <c r="H68" i="3"/>
  <c r="H69" i="3"/>
  <c r="H70" i="3"/>
  <c r="H71" i="3"/>
  <c r="H72" i="3"/>
  <c r="H73" i="3"/>
  <c r="H74" i="3"/>
  <c r="H75" i="3"/>
  <c r="C67" i="3"/>
  <c r="C68" i="3"/>
  <c r="C69" i="3"/>
  <c r="C70" i="3"/>
  <c r="C71" i="3"/>
  <c r="C72" i="3"/>
  <c r="C73" i="3"/>
  <c r="C74" i="3"/>
  <c r="C75" i="3"/>
  <c r="N66" i="3"/>
  <c r="H66" i="3"/>
  <c r="C66" i="3"/>
  <c r="J53" i="3"/>
  <c r="J52" i="3"/>
  <c r="O49" i="3"/>
  <c r="O48" i="3"/>
  <c r="O47" i="3"/>
  <c r="E49" i="3"/>
  <c r="E48" i="3"/>
  <c r="E47" i="3"/>
  <c r="Q38" i="3"/>
  <c r="Q39" i="3"/>
  <c r="Q40" i="3"/>
  <c r="Q41" i="3"/>
  <c r="Q42" i="3"/>
  <c r="Q43" i="3"/>
  <c r="Q37" i="3"/>
  <c r="M38" i="3"/>
  <c r="M39" i="3"/>
  <c r="M40" i="3"/>
  <c r="M41" i="3"/>
  <c r="M42" i="3"/>
  <c r="M43" i="3"/>
  <c r="M37" i="3"/>
  <c r="I38" i="3"/>
  <c r="I39" i="3"/>
  <c r="I40" i="3"/>
  <c r="I41" i="3"/>
  <c r="I42" i="3"/>
  <c r="I43" i="3"/>
  <c r="E38" i="3"/>
  <c r="L38" i="3" s="1"/>
  <c r="E39" i="3"/>
  <c r="L39" i="3" s="1"/>
  <c r="E40" i="3"/>
  <c r="L40" i="3" s="1"/>
  <c r="E41" i="3"/>
  <c r="L41" i="3" s="1"/>
  <c r="E42" i="3"/>
  <c r="L42" i="3" s="1"/>
  <c r="E43" i="3"/>
  <c r="L43" i="3" s="1"/>
  <c r="E37" i="3"/>
  <c r="Q33" i="3"/>
  <c r="M33" i="3"/>
  <c r="I33" i="3"/>
  <c r="Q32" i="3"/>
  <c r="M32" i="3"/>
  <c r="I32" i="3"/>
  <c r="E33" i="3"/>
  <c r="L33" i="3" s="1"/>
  <c r="E32" i="3"/>
  <c r="B38" i="3"/>
  <c r="B39" i="3"/>
  <c r="B40" i="3"/>
  <c r="B41" i="3"/>
  <c r="B42" i="3"/>
  <c r="B43" i="3"/>
  <c r="B37" i="3"/>
  <c r="L37" i="3" l="1"/>
  <c r="AM89" i="3"/>
  <c r="M163" i="5"/>
  <c r="AL163" i="5" s="1"/>
  <c r="AM94" i="3"/>
  <c r="AM93" i="3"/>
  <c r="AM91" i="3"/>
  <c r="AM92" i="3"/>
  <c r="AM90" i="3"/>
  <c r="AG106" i="3" l="1"/>
  <c r="AG60" i="3"/>
  <c r="AO90" i="5"/>
  <c r="AN90" i="5"/>
  <c r="AL156" i="5"/>
  <c r="AE149" i="5" l="1"/>
  <c r="AE148" i="5"/>
  <c r="D148" i="5"/>
  <c r="AM47" i="6" l="1"/>
  <c r="AL95" i="6" l="1"/>
  <c r="Z107" i="6"/>
  <c r="AL104" i="6"/>
  <c r="Y9" i="3"/>
  <c r="Y20" i="3" l="1"/>
  <c r="AV24" i="3"/>
  <c r="D97" i="6" l="1"/>
  <c r="AR23" i="5"/>
  <c r="D127" i="5"/>
  <c r="AT46" i="3"/>
  <c r="AM72" i="5" l="1"/>
  <c r="AM66" i="5"/>
  <c r="E17" i="3" l="1"/>
  <c r="D151" i="3" s="1"/>
  <c r="AL76" i="6"/>
  <c r="B67" i="6"/>
  <c r="B115" i="6"/>
  <c r="B150" i="3"/>
  <c r="B105" i="3"/>
  <c r="B59" i="3"/>
  <c r="B147" i="5"/>
  <c r="B104" i="5"/>
  <c r="B57" i="5"/>
  <c r="AM124" i="3"/>
  <c r="AM26" i="3" l="1"/>
  <c r="AM25" i="3"/>
  <c r="B6" i="7"/>
  <c r="B34" i="7" s="1"/>
  <c r="B35" i="7" s="1"/>
  <c r="AL63" i="5"/>
  <c r="AL62" i="5"/>
  <c r="AM76" i="6"/>
  <c r="AE69" i="6"/>
  <c r="AE68" i="6"/>
  <c r="E68" i="6"/>
  <c r="AM65" i="6"/>
  <c r="L65" i="6"/>
  <c r="AL65" i="6" s="1"/>
  <c r="AM63" i="6"/>
  <c r="L63" i="6"/>
  <c r="AL63" i="6" s="1"/>
  <c r="D63" i="6"/>
  <c r="L61" i="6"/>
  <c r="D61" i="6"/>
  <c r="AD57" i="6"/>
  <c r="V57" i="6"/>
  <c r="L57" i="6"/>
  <c r="D57" i="6"/>
  <c r="AD55" i="6"/>
  <c r="V55" i="6"/>
  <c r="L55" i="6"/>
  <c r="D55" i="6"/>
  <c r="AL50" i="6"/>
  <c r="AM45" i="6"/>
  <c r="AM43" i="6"/>
  <c r="AL43" i="6"/>
  <c r="AM41" i="6"/>
  <c r="AL41" i="6"/>
  <c r="AL39" i="6"/>
  <c r="AM37" i="6"/>
  <c r="AL37" i="6"/>
  <c r="AM35" i="6"/>
  <c r="AL35" i="6"/>
  <c r="AM33" i="6"/>
  <c r="AL33" i="6"/>
  <c r="AM31" i="6"/>
  <c r="AL31" i="6"/>
  <c r="AM29" i="6"/>
  <c r="AL29" i="6"/>
  <c r="AM27" i="6"/>
  <c r="AL27" i="6"/>
  <c r="BF1" i="6"/>
  <c r="C94" i="3" l="1"/>
  <c r="F54" i="5"/>
  <c r="C92" i="3"/>
  <c r="C99" i="3"/>
  <c r="C98" i="3"/>
  <c r="F37" i="5"/>
  <c r="D15" i="2" l="1"/>
  <c r="AA28" i="5" s="1"/>
  <c r="C101" i="3"/>
  <c r="F40" i="5"/>
  <c r="C102" i="3"/>
  <c r="F41" i="5"/>
  <c r="F42" i="5"/>
  <c r="F112" i="5"/>
  <c r="F113" i="5"/>
  <c r="F114" i="5"/>
  <c r="C100" i="3"/>
  <c r="C91" i="3"/>
  <c r="F50" i="5"/>
  <c r="C89" i="3"/>
  <c r="C90" i="3"/>
  <c r="F55" i="5"/>
  <c r="F51" i="5"/>
  <c r="F52" i="5"/>
  <c r="F53" i="5"/>
  <c r="C93" i="3"/>
  <c r="F109" i="5"/>
  <c r="C97" i="3"/>
  <c r="F38" i="5"/>
  <c r="F110" i="5"/>
  <c r="F39" i="5"/>
  <c r="F111" i="5"/>
  <c r="AM66" i="3"/>
  <c r="AN66" i="3"/>
  <c r="AM53" i="3"/>
  <c r="AM52" i="3"/>
  <c r="P31" i="5"/>
  <c r="W27" i="5" l="1"/>
  <c r="AO52" i="3"/>
  <c r="AO88" i="5"/>
  <c r="AM88" i="5"/>
  <c r="AO85" i="5"/>
  <c r="AM85" i="5"/>
  <c r="AM84" i="5"/>
  <c r="AM55" i="5"/>
  <c r="AM54" i="5"/>
  <c r="AM53" i="5"/>
  <c r="AM52" i="5"/>
  <c r="AM51" i="5"/>
  <c r="AM50" i="5"/>
  <c r="AM38" i="5"/>
  <c r="AM39" i="5"/>
  <c r="AM40" i="5"/>
  <c r="AM41" i="5"/>
  <c r="AM42" i="5"/>
  <c r="AM37" i="5"/>
  <c r="AM83" i="5"/>
  <c r="M159" i="3" l="1"/>
  <c r="AM159" i="3" s="1"/>
  <c r="AM82" i="5"/>
  <c r="M155" i="5" s="1"/>
  <c r="AM87" i="5"/>
  <c r="M157" i="5" s="1"/>
  <c r="AL157" i="5" s="1"/>
  <c r="AM49" i="5"/>
  <c r="M154" i="5" s="1"/>
  <c r="AF18" i="3"/>
  <c r="AG152" i="3" s="1"/>
  <c r="K35" i="3"/>
  <c r="F35" i="3"/>
  <c r="K29" i="3"/>
  <c r="F29" i="3"/>
  <c r="L27" i="3"/>
  <c r="E27" i="3"/>
  <c r="L26" i="3"/>
  <c r="E26" i="3"/>
  <c r="E25" i="3"/>
  <c r="L24" i="3"/>
  <c r="E24" i="3"/>
  <c r="E18" i="3"/>
  <c r="AL82" i="5"/>
  <c r="AL61" i="5"/>
  <c r="AB44" i="5"/>
  <c r="X44" i="5"/>
  <c r="T44" i="5"/>
  <c r="P44" i="5"/>
  <c r="L44" i="5"/>
  <c r="L31" i="5"/>
  <c r="AB31" i="5"/>
  <c r="X31" i="5"/>
  <c r="T31" i="5"/>
  <c r="AM99" i="5"/>
  <c r="AL99" i="5"/>
  <c r="AL91" i="5"/>
  <c r="AM91" i="5"/>
  <c r="AL92" i="5"/>
  <c r="AM92" i="5"/>
  <c r="AL93" i="5"/>
  <c r="AM93" i="5"/>
  <c r="AL94" i="5"/>
  <c r="AM94" i="5"/>
  <c r="AL95" i="5"/>
  <c r="AM95" i="5"/>
  <c r="AL96" i="5"/>
  <c r="AM96" i="5"/>
  <c r="AL97" i="5"/>
  <c r="AM97" i="5"/>
  <c r="AL98" i="5"/>
  <c r="AM98" i="5"/>
  <c r="AM90" i="5"/>
  <c r="AL90" i="5"/>
  <c r="AL72" i="5"/>
  <c r="AL70" i="5"/>
  <c r="AL69" i="5"/>
  <c r="AL66" i="5"/>
  <c r="AE106" i="5"/>
  <c r="AE105" i="5"/>
  <c r="D105" i="5"/>
  <c r="AE59" i="5"/>
  <c r="AE58" i="5"/>
  <c r="D58" i="5"/>
  <c r="AL25" i="5"/>
  <c r="W25" i="5" s="1"/>
  <c r="BE1" i="5"/>
  <c r="AN124" i="3"/>
  <c r="AM43" i="3"/>
  <c r="AM42" i="3"/>
  <c r="AM41" i="3"/>
  <c r="AM40" i="3"/>
  <c r="AM39" i="3"/>
  <c r="AM38" i="3"/>
  <c r="AM37" i="3"/>
  <c r="AM33" i="3"/>
  <c r="AO85" i="3"/>
  <c r="AO84" i="3"/>
  <c r="AO83" i="3"/>
  <c r="AO82" i="3"/>
  <c r="AO81" i="3"/>
  <c r="AO80" i="3"/>
  <c r="AO79" i="3"/>
  <c r="AO78" i="3"/>
  <c r="AO77" i="3"/>
  <c r="AO76" i="3"/>
  <c r="AO75" i="3"/>
  <c r="AO74" i="3"/>
  <c r="AO73" i="3"/>
  <c r="AO72" i="3"/>
  <c r="AO71" i="3"/>
  <c r="AO70" i="3"/>
  <c r="AO69" i="3"/>
  <c r="AO68" i="3"/>
  <c r="AO67" i="3"/>
  <c r="AO66" i="3"/>
  <c r="AM32" i="3"/>
  <c r="AM35" i="3"/>
  <c r="AM29" i="3"/>
  <c r="AL155" i="5" l="1"/>
  <c r="W29" i="5"/>
  <c r="AQ96" i="3"/>
  <c r="AM36" i="5"/>
  <c r="M153" i="5" s="1"/>
  <c r="AM108" i="5"/>
  <c r="AL108" i="5"/>
  <c r="AP96" i="3"/>
  <c r="AO96" i="3"/>
  <c r="AM157" i="3"/>
  <c r="M165" i="3" l="1"/>
  <c r="AM165" i="3" s="1"/>
  <c r="M166" i="3"/>
  <c r="AM166" i="3" s="1"/>
  <c r="M164" i="3"/>
  <c r="AM164" i="3" s="1"/>
  <c r="M161" i="5"/>
  <c r="AL161" i="5" s="1"/>
  <c r="M160" i="5"/>
  <c r="AL160" i="5" s="1"/>
  <c r="AL154" i="5"/>
  <c r="AL153" i="5"/>
  <c r="H100" i="5"/>
  <c r="W28" i="5"/>
  <c r="AN96" i="3"/>
  <c r="AN108" i="5"/>
  <c r="M162" i="5" s="1"/>
  <c r="AM100" i="5" l="1"/>
  <c r="AM101" i="5"/>
  <c r="M163" i="3"/>
  <c r="AM163" i="3" s="1"/>
  <c r="K56" i="3"/>
  <c r="AM56" i="3" s="1"/>
  <c r="AL162" i="5"/>
  <c r="AG107" i="3"/>
  <c r="D60" i="3"/>
  <c r="M158" i="5" l="1"/>
  <c r="AL158" i="5" s="1"/>
  <c r="AL152" i="5" s="1"/>
  <c r="AM58" i="3"/>
  <c r="M160" i="3" s="1"/>
  <c r="AM160" i="3" s="1"/>
  <c r="AM162" i="3"/>
  <c r="AG61" i="3"/>
  <c r="D106" i="3"/>
  <c r="AM16" i="3"/>
  <c r="M156" i="3" s="1"/>
  <c r="AM156" i="3" s="1"/>
  <c r="AM155"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BDS</author>
    <author>Note</author>
    <author>Dewayne Smith</author>
  </authors>
  <commentList>
    <comment ref="E18" authorId="0" shapeId="0" xr:uid="{C55CD238-061E-45BF-9434-22A13911FAA3}">
      <text>
        <r>
          <rPr>
            <b/>
            <sz val="9"/>
            <color indexed="81"/>
            <rFont val="Tahoma"/>
            <family val="2"/>
          </rPr>
          <t>Note:</t>
        </r>
        <r>
          <rPr>
            <sz val="9"/>
            <color indexed="81"/>
            <rFont val="Tahoma"/>
            <family val="2"/>
          </rPr>
          <t xml:space="preserve">
Enter street address of proposed development.</t>
        </r>
      </text>
    </comment>
    <comment ref="AE18" authorId="0" shapeId="0" xr:uid="{6ACC92AC-F9DB-4E47-9AB4-9A57569D4C7D}">
      <text>
        <r>
          <rPr>
            <b/>
            <sz val="9"/>
            <color indexed="81"/>
            <rFont val="Tahoma"/>
            <family val="2"/>
          </rPr>
          <t>Note:</t>
        </r>
        <r>
          <rPr>
            <sz val="9"/>
            <color indexed="81"/>
            <rFont val="Tahoma"/>
            <family val="2"/>
          </rPr>
          <t xml:space="preserve">
Provide a unique BMP ID
Examples:
   Pond 1
   Pond A
   1
   A</t>
        </r>
      </text>
    </comment>
    <comment ref="AA23" authorId="0" shapeId="0" xr:uid="{85C581C2-F67F-4C82-96EC-1E6D0931755E}">
      <text>
        <r>
          <rPr>
            <b/>
            <sz val="9"/>
            <color indexed="81"/>
            <rFont val="Tahoma"/>
            <family val="2"/>
          </rPr>
          <t>Note:</t>
        </r>
        <r>
          <rPr>
            <sz val="9"/>
            <color indexed="81"/>
            <rFont val="Tahoma"/>
            <family val="2"/>
          </rPr>
          <t xml:space="preserve">
If there is no EIA, enter 0</t>
        </r>
      </text>
    </comment>
    <comment ref="L32" authorId="0" shapeId="0" xr:uid="{3D4FE7FD-718D-450E-8043-7B67F64EB9DF}">
      <text>
        <r>
          <rPr>
            <b/>
            <sz val="9"/>
            <color indexed="81"/>
            <rFont val="Tahoma"/>
            <family val="2"/>
          </rPr>
          <t>Note:</t>
        </r>
        <r>
          <rPr>
            <sz val="9"/>
            <color indexed="81"/>
            <rFont val="Tahoma"/>
            <family val="2"/>
          </rPr>
          <t xml:space="preserve">
Enter a unique Basin ID for each subbasin</t>
        </r>
      </text>
    </comment>
    <comment ref="L45" authorId="0" shapeId="0" xr:uid="{9DF27810-DD88-4DEF-A7C8-91C2F04AEFA3}">
      <text>
        <r>
          <rPr>
            <b/>
            <sz val="9"/>
            <color indexed="81"/>
            <rFont val="Tahoma"/>
            <family val="2"/>
          </rPr>
          <t>Note:</t>
        </r>
        <r>
          <rPr>
            <sz val="9"/>
            <color indexed="81"/>
            <rFont val="Tahoma"/>
            <family val="2"/>
          </rPr>
          <t xml:space="preserve">
Enter a unique Basin ID for each subbasin.  If there are more than 5 subbasins, enter the information for each subasin entering into the detention pond.</t>
        </r>
      </text>
    </comment>
    <comment ref="B74" authorId="1" shapeId="0" xr:uid="{31FBDE72-B96D-4AFC-A32E-71267581887C}">
      <text>
        <r>
          <rPr>
            <b/>
            <sz val="9"/>
            <color indexed="81"/>
            <rFont val="Tahoma"/>
            <family val="2"/>
          </rPr>
          <t>Note:</t>
        </r>
        <r>
          <rPr>
            <sz val="9"/>
            <color indexed="81"/>
            <rFont val="Tahoma"/>
            <family val="2"/>
          </rPr>
          <t xml:space="preserve">
Select control structure type:  Orifice or Weir</t>
        </r>
      </text>
    </comment>
    <comment ref="O86" authorId="2" shapeId="0" xr:uid="{67AFC25D-ED9C-44A7-ADC1-D0E6227680BB}">
      <text>
        <r>
          <rPr>
            <b/>
            <sz val="9"/>
            <color indexed="81"/>
            <rFont val="Tahoma"/>
            <family val="2"/>
          </rPr>
          <t>Note:</t>
        </r>
        <r>
          <rPr>
            <sz val="9"/>
            <color indexed="81"/>
            <rFont val="Tahoma"/>
            <family val="2"/>
          </rPr>
          <t xml:space="preserve">
Enter number in decimal format.  Example: 00.000000</t>
        </r>
      </text>
    </comment>
    <comment ref="W86" authorId="1" shapeId="0" xr:uid="{6762E1B3-3413-4AB1-BDBA-2F0A157AC93B}">
      <text>
        <r>
          <rPr>
            <b/>
            <sz val="9"/>
            <color indexed="81"/>
            <rFont val="Tahoma"/>
            <family val="2"/>
          </rPr>
          <t>Note:</t>
        </r>
        <r>
          <rPr>
            <sz val="9"/>
            <color indexed="81"/>
            <rFont val="Tahoma"/>
            <family val="2"/>
          </rPr>
          <t xml:space="preserve">
Enter number in decimal degrees.  Example: -00.000000</t>
        </r>
      </text>
    </comment>
    <comment ref="C90" authorId="0" shapeId="0" xr:uid="{2CFED518-D1A9-4B60-BDBC-A9A9E3DC834F}">
      <text>
        <r>
          <rPr>
            <b/>
            <sz val="9"/>
            <color indexed="81"/>
            <rFont val="Tahoma"/>
            <family val="2"/>
          </rPr>
          <t>Note:</t>
        </r>
        <r>
          <rPr>
            <sz val="9"/>
            <color indexed="81"/>
            <rFont val="Tahoma"/>
            <family val="2"/>
          </rPr>
          <t xml:space="preserve">
Include the elevation that represents the WQv</t>
        </r>
      </text>
    </comment>
    <comment ref="AD100" authorId="0" shapeId="0" xr:uid="{0CA60BB4-6411-42AA-84AF-A4D69206F8F8}">
      <text>
        <r>
          <rPr>
            <b/>
            <sz val="9"/>
            <color indexed="81"/>
            <rFont val="Tahoma"/>
            <family val="2"/>
          </rPr>
          <t>Note:</t>
        </r>
        <r>
          <rPr>
            <sz val="9"/>
            <color indexed="81"/>
            <rFont val="Tahoma"/>
            <family val="2"/>
          </rPr>
          <t xml:space="preserve">
Enter the elevation that correlates to the WQv</t>
        </r>
      </text>
    </comment>
    <comment ref="AA141" authorId="0" shapeId="0" xr:uid="{53598FF7-A619-432B-A9DD-CE90AEFEEEDA}">
      <text>
        <r>
          <rPr>
            <b/>
            <sz val="9"/>
            <color indexed="81"/>
            <rFont val="Tahoma"/>
            <family val="2"/>
          </rPr>
          <t>Note:</t>
        </r>
        <r>
          <rPr>
            <sz val="9"/>
            <color indexed="81"/>
            <rFont val="Tahoma"/>
            <family val="2"/>
          </rPr>
          <t xml:space="preserve">
Before printing the form, check the following:
        1.  If items are highlighted in green, yellow, or orange, the form is not complete.  Provide the required information.
        2.  If comments are shown in the Automated Review Checks, resolve the comments or provide an explination in the comments section.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BDS</author>
  </authors>
  <commentList>
    <comment ref="AD52" authorId="0" shapeId="0" xr:uid="{5F762452-803F-45FE-8887-E68BDC5C7870}">
      <text>
        <r>
          <rPr>
            <b/>
            <sz val="9"/>
            <color indexed="81"/>
            <rFont val="Tahoma"/>
            <family val="2"/>
          </rPr>
          <t>Note:</t>
        </r>
        <r>
          <rPr>
            <sz val="9"/>
            <color indexed="81"/>
            <rFont val="Tahoma"/>
            <family val="2"/>
          </rPr>
          <t xml:space="preserve">
Enter number in decimal format.
Example: 00.000000</t>
        </r>
      </text>
    </comment>
    <comment ref="AD53" authorId="0" shapeId="0" xr:uid="{A39AAF87-BA30-45BB-BEC0-515A1416D0CB}">
      <text>
        <r>
          <rPr>
            <b/>
            <sz val="9"/>
            <color indexed="81"/>
            <rFont val="Tahoma"/>
            <family val="2"/>
          </rPr>
          <t>Note:</t>
        </r>
        <r>
          <rPr>
            <sz val="9"/>
            <color indexed="81"/>
            <rFont val="Tahoma"/>
            <family val="2"/>
          </rPr>
          <t xml:space="preserve">
Enter number in decimal format.
Example: 00.000000</t>
        </r>
      </text>
    </comment>
    <comment ref="X145" authorId="0" shapeId="0" xr:uid="{7AD15B9C-ADAB-4624-9C93-60F0EAEBED49}">
      <text>
        <r>
          <rPr>
            <b/>
            <sz val="9"/>
            <color indexed="81"/>
            <rFont val="Tahoma"/>
            <family val="2"/>
          </rPr>
          <t>Note:</t>
        </r>
        <r>
          <rPr>
            <sz val="9"/>
            <color indexed="81"/>
            <rFont val="Tahoma"/>
            <family val="2"/>
          </rPr>
          <t xml:space="preserve">
Before printing the form, check the following:
        1.  If items are highlighted in green, yellow, or orange, the form is not complete.  Provide the required information.
        2.  If comments are shown in the Automated Review Checks, resolve the comments or provide an explination in the comments section.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BDS</author>
  </authors>
  <commentList>
    <comment ref="E17" authorId="0" shapeId="0" xr:uid="{32FFAC96-451B-4A28-81D0-4463B1875D12}">
      <text>
        <r>
          <rPr>
            <b/>
            <sz val="9"/>
            <color indexed="81"/>
            <rFont val="Tahoma"/>
            <family val="2"/>
          </rPr>
          <t>Note:</t>
        </r>
        <r>
          <rPr>
            <sz val="9"/>
            <color indexed="81"/>
            <rFont val="Tahoma"/>
            <family val="2"/>
          </rPr>
          <t xml:space="preserve">
Enter the name of the development</t>
        </r>
      </text>
    </comment>
    <comment ref="AE19" authorId="0" shapeId="0" xr:uid="{811F3476-6DCA-42D5-958C-7C9BBD1443B2}">
      <text>
        <r>
          <rPr>
            <b/>
            <sz val="9"/>
            <color indexed="81"/>
            <rFont val="Tahoma"/>
            <family val="2"/>
          </rPr>
          <t>Note:</t>
        </r>
        <r>
          <rPr>
            <sz val="9"/>
            <color indexed="81"/>
            <rFont val="Tahoma"/>
            <family val="2"/>
          </rPr>
          <t xml:space="preserve">
Enter number in decimal format.
Example:  00.000000</t>
        </r>
      </text>
    </comment>
    <comment ref="AE20" authorId="0" shapeId="0" xr:uid="{F81395FF-03AE-4ACB-AB17-8FAFCFB87D0E}">
      <text>
        <r>
          <rPr>
            <b/>
            <sz val="9"/>
            <color indexed="81"/>
            <rFont val="Tahoma"/>
            <family val="2"/>
          </rPr>
          <t>Note:</t>
        </r>
        <r>
          <rPr>
            <sz val="9"/>
            <color indexed="81"/>
            <rFont val="Tahoma"/>
            <family val="2"/>
          </rPr>
          <t xml:space="preserve">
Enter number in decimal format.
Example:  00.000000</t>
        </r>
      </text>
    </comment>
    <comment ref="Z104" authorId="0" shapeId="0" xr:uid="{94178A49-3A82-4EEE-8BB4-464645456D8C}">
      <text>
        <r>
          <rPr>
            <b/>
            <sz val="9"/>
            <color indexed="81"/>
            <rFont val="Tahoma"/>
            <family val="2"/>
          </rPr>
          <t>Note:</t>
        </r>
        <r>
          <rPr>
            <sz val="9"/>
            <color indexed="81"/>
            <rFont val="Tahoma"/>
            <family val="2"/>
          </rPr>
          <t xml:space="preserve">
Use the drop down list to select your professional registration type.</t>
        </r>
      </text>
    </comment>
    <comment ref="Z110" authorId="0" shapeId="0" xr:uid="{50AB71CC-4C3C-43E8-9377-4935026A6F4B}">
      <text>
        <r>
          <rPr>
            <b/>
            <sz val="9"/>
            <color indexed="81"/>
            <rFont val="Tahoma"/>
            <family val="2"/>
          </rPr>
          <t>Note:</t>
        </r>
        <r>
          <rPr>
            <sz val="9"/>
            <color indexed="81"/>
            <rFont val="Tahoma"/>
            <family val="2"/>
          </rPr>
          <t xml:space="preserve">
Before printing the form, check the following:
        1.  If items are highlighted in green, yellow, or orange, the form is not complete.  Provide the required information.</t>
        </r>
      </text>
    </comment>
  </commentList>
</comments>
</file>

<file path=xl/sharedStrings.xml><?xml version="1.0" encoding="utf-8"?>
<sst xmlns="http://schemas.openxmlformats.org/spreadsheetml/2006/main" count="1041" uniqueCount="397">
  <si>
    <t>Material</t>
  </si>
  <si>
    <t>Shape</t>
  </si>
  <si>
    <t>Type</t>
  </si>
  <si>
    <t>Design Response</t>
  </si>
  <si>
    <t>Lookup Table</t>
  </si>
  <si>
    <t>Hoover</t>
  </si>
  <si>
    <t>Jefferson</t>
  </si>
  <si>
    <t>Mobile</t>
  </si>
  <si>
    <t>Montgomery</t>
  </si>
  <si>
    <t>Prattville</t>
  </si>
  <si>
    <t>Concrete</t>
  </si>
  <si>
    <t>Select</t>
  </si>
  <si>
    <t xml:space="preserve">Select: </t>
  </si>
  <si>
    <t>Pre Total not completed</t>
  </si>
  <si>
    <t>(WQ)</t>
  </si>
  <si>
    <t>Earthen</t>
  </si>
  <si>
    <t>Round</t>
  </si>
  <si>
    <t xml:space="preserve">Orifice: </t>
  </si>
  <si>
    <t>Post Total not completed</t>
  </si>
  <si>
    <t>(2-yr)</t>
  </si>
  <si>
    <t>Geotextile</t>
  </si>
  <si>
    <t>Rectangle</t>
  </si>
  <si>
    <t xml:space="preserve">Weir: </t>
  </si>
  <si>
    <t>Emergency Spillway Section not completed</t>
  </si>
  <si>
    <t>(5-yr)</t>
  </si>
  <si>
    <t>HDPE</t>
  </si>
  <si>
    <t>Square</t>
  </si>
  <si>
    <t xml:space="preserve">None: </t>
  </si>
  <si>
    <t>Total Post Q &gt; Pre Q</t>
  </si>
  <si>
    <t>(10-yr)</t>
  </si>
  <si>
    <t>HDPP</t>
  </si>
  <si>
    <t>Trapezoid</t>
  </si>
  <si>
    <t>(25-yr)</t>
  </si>
  <si>
    <t>Metal</t>
  </si>
  <si>
    <t>V-notch</t>
  </si>
  <si>
    <t>Max Stage for 2, 5, 10, and/or 25-year storm  &gt; Emergency Spillway Crest Elevation</t>
  </si>
  <si>
    <t>(100-yr)</t>
  </si>
  <si>
    <t>Other</t>
  </si>
  <si>
    <t>Latitude and/or Longitude not provided</t>
  </si>
  <si>
    <t>Effective Date:</t>
  </si>
  <si>
    <t>1 February 2020</t>
  </si>
  <si>
    <t>1 October 2020</t>
  </si>
  <si>
    <t>1 October 2015</t>
  </si>
  <si>
    <t>1 July 2018</t>
  </si>
  <si>
    <t>PVC</t>
  </si>
  <si>
    <r>
      <t>WQ</t>
    </r>
    <r>
      <rPr>
        <vertAlign val="subscript"/>
        <sz val="11"/>
        <color theme="1"/>
        <rFont val="Calibri"/>
        <family val="2"/>
        <scheme val="minor"/>
      </rPr>
      <t>v</t>
    </r>
    <r>
      <rPr>
        <sz val="11"/>
        <color theme="1"/>
        <rFont val="Calibri"/>
        <family val="2"/>
        <scheme val="minor"/>
      </rPr>
      <t xml:space="preserve"> Required &gt; WQ</t>
    </r>
    <r>
      <rPr>
        <vertAlign val="subscript"/>
        <sz val="11"/>
        <color theme="1"/>
        <rFont val="Calibri"/>
        <family val="2"/>
        <scheme val="minor"/>
      </rPr>
      <t>v</t>
    </r>
    <r>
      <rPr>
        <sz val="11"/>
        <color theme="1"/>
        <rFont val="Calibri"/>
        <family val="2"/>
        <scheme val="minor"/>
      </rPr>
      <t xml:space="preserve"> Provided</t>
    </r>
  </si>
  <si>
    <t>Type:</t>
  </si>
  <si>
    <t>City</t>
  </si>
  <si>
    <t>County</t>
  </si>
  <si>
    <t>Riprap</t>
  </si>
  <si>
    <t>As-Built does not match Design</t>
  </si>
  <si>
    <t>Maintenance Agreement:</t>
  </si>
  <si>
    <t xml:space="preserve"> Covenant</t>
  </si>
  <si>
    <t xml:space="preserve"> O&amp;M Agreement</t>
  </si>
  <si>
    <t>Freeboard  &lt;  1.0 ft</t>
  </si>
  <si>
    <t>Permit Type:</t>
  </si>
  <si>
    <t>Engineering or Building No.</t>
  </si>
  <si>
    <r>
      <t>Total Post Q is &lt; -0.50 ft</t>
    </r>
    <r>
      <rPr>
        <vertAlign val="superscript"/>
        <sz val="10.8"/>
        <color theme="1"/>
        <rFont val="Calibri"/>
        <family val="2"/>
      </rPr>
      <t>3</t>
    </r>
    <r>
      <rPr>
        <sz val="11"/>
        <color theme="1"/>
        <rFont val="Calibri"/>
        <family val="2"/>
        <scheme val="minor"/>
      </rPr>
      <t>/s of Pre Q for the 2, 5, 10, or 25-year storm event(s)</t>
    </r>
  </si>
  <si>
    <t>Max Velocity:</t>
  </si>
  <si>
    <t>Revision Date:</t>
  </si>
  <si>
    <t xml:space="preserve">Select City: </t>
  </si>
  <si>
    <t>Qualified Professional</t>
  </si>
  <si>
    <t>Registration</t>
  </si>
  <si>
    <t>Acronym</t>
  </si>
  <si>
    <t>Certified Erosion, Sediment and Stormwater Inspector</t>
  </si>
  <si>
    <t xml:space="preserve">CESSWI No.: </t>
  </si>
  <si>
    <t>Entity Type:</t>
  </si>
  <si>
    <t>Certified Professional in Erosion and Sediment Control</t>
  </si>
  <si>
    <t xml:space="preserve">CPESC No.: </t>
  </si>
  <si>
    <t>Certified Professional in Municipal Stormwater Management</t>
  </si>
  <si>
    <t xml:space="preserve">CPMSM No.: </t>
  </si>
  <si>
    <t>Certified Professional in Stormwater Quality</t>
  </si>
  <si>
    <t xml:space="preserve">CPSWQ No.: </t>
  </si>
  <si>
    <t>Professional Engineer</t>
  </si>
  <si>
    <t xml:space="preserve">PE No.: </t>
  </si>
  <si>
    <t>Qualified Credentialed Inspector</t>
  </si>
  <si>
    <t xml:space="preserve">QCI No.: </t>
  </si>
  <si>
    <t>Current Logo</t>
  </si>
  <si>
    <t>General Instructions</t>
  </si>
  <si>
    <t>Complete Design Form with the required design information.  Once the Design Form is completed, most of the Design section of the As-built Form will be prepopulated.</t>
  </si>
  <si>
    <t>Field Types</t>
  </si>
  <si>
    <t>Enter data as applicable for the proposed design.</t>
  </si>
  <si>
    <t>This is a required field.  Once a number or text is entered, the green highlight will be removed.</t>
  </si>
  <si>
    <t>This is a required field.  Place an "X" in the appropriate box and the green highlight will be removed.  In some cases, the selection is optional.  Once an option is completed, additional fields will be highlighted green and in some fields the green highlight will be removed.</t>
  </si>
  <si>
    <t xml:space="preserve"> Yes</t>
  </si>
  <si>
    <t xml:space="preserve"> No</t>
  </si>
  <si>
    <t>Select either "Yes" or "No" by placing an "X" in the appropriate box.  Once an "X" is entered, the green highlight will be removed.</t>
  </si>
  <si>
    <t>If a field is highlighted yellow after a number is entered, the yellow highlight may indicate an error and/or concern.  Once the error and/or concern is resolved, the yellow highlight will be removed.  All yellow highlighted cells shall be resolved or an explanation provided prior to completing the form.</t>
  </si>
  <si>
    <t xml:space="preserve">This is a calculated field.  Once the required information is entered, the orange highlight will be removed. </t>
  </si>
  <si>
    <t>Use the drop down list to select an orifice or weir.</t>
  </si>
  <si>
    <t>Use the drop down list to select a shape.</t>
  </si>
  <si>
    <t>Use the drop down list to select a material.</t>
  </si>
  <si>
    <t>The Supplemental Instructions provide additional guidance and design standards.</t>
  </si>
  <si>
    <t>Once the Design, As-built, or Inspection Forms are completed, there should be no green, yellow, or orange highlighted fields.</t>
  </si>
  <si>
    <t>Automated Review Checks:  Once information and data are entered into the form, the form will check the information entered and identify any potential issues or concerns.  Prior to printing the form, all automated comments shall be resolved.</t>
  </si>
  <si>
    <t>Printing the form may require some adjustments to the print settings for the printer being used.</t>
  </si>
  <si>
    <t>Form 2A - Detention Pond
Design Form</t>
  </si>
  <si>
    <t>Review Status</t>
  </si>
  <si>
    <t>Supplemental Instructions</t>
  </si>
  <si>
    <t>Reviewed:</t>
  </si>
  <si>
    <t>Date:</t>
  </si>
  <si>
    <t>Attachments:</t>
  </si>
  <si>
    <t xml:space="preserve"> Design Drawings</t>
  </si>
  <si>
    <t xml:space="preserve"> H&amp;H Calculations</t>
  </si>
  <si>
    <t xml:space="preserve"> Drainage Basin Maps</t>
  </si>
  <si>
    <t>The developer/owner shall retain the services of a professional engineer to:</t>
  </si>
  <si>
    <t>Approval Status:</t>
  </si>
  <si>
    <t xml:space="preserve"> Approved</t>
  </si>
  <si>
    <t xml:space="preserve"> Approved Contingent</t>
  </si>
  <si>
    <t xml:space="preserve"> Denied</t>
  </si>
  <si>
    <t xml:space="preserve"> Incomplete</t>
  </si>
  <si>
    <t>Complete Form 2A – Detention Pond Design Form; and,</t>
  </si>
  <si>
    <t>Comments:</t>
  </si>
  <si>
    <t>Provide ALL required attachments</t>
  </si>
  <si>
    <t>Development Information</t>
  </si>
  <si>
    <t>General design standards and requirements shall be as follows:</t>
  </si>
  <si>
    <t xml:space="preserve">Name: </t>
  </si>
  <si>
    <t xml:space="preserve">Date: </t>
  </si>
  <si>
    <t>Stormwater management facilities cannot be constructed within the floodway;</t>
  </si>
  <si>
    <t xml:space="preserve">Address: </t>
  </si>
  <si>
    <t xml:space="preserve">BMP ID: </t>
  </si>
  <si>
    <t>Installation of stormwater management facilities shall not adversely impact and/or cause flooding of</t>
  </si>
  <si>
    <t>properties located upstream and/or downstream of the development;</t>
  </si>
  <si>
    <t xml:space="preserve">Total Area: </t>
  </si>
  <si>
    <t>acres</t>
  </si>
  <si>
    <t>The calculation methodology shall utilize the National Resource Conservation Resources (NRCS) Urban</t>
  </si>
  <si>
    <t>Proposed Impervious Area (PIA)</t>
  </si>
  <si>
    <t xml:space="preserve">Existing Impervious Area (EIA): </t>
  </si>
  <si>
    <t xml:space="preserve">Buildings / Structures: </t>
  </si>
  <si>
    <t>Additional Impervious Area (AIA) = PIA - EIA</t>
  </si>
  <si>
    <t>All applicable developments shall be responsible for ensuring that post-development hydrology mimics</t>
  </si>
  <si>
    <t xml:space="preserve">Driveways / Sidewalks: </t>
  </si>
  <si>
    <t xml:space="preserve">AIA = </t>
  </si>
  <si>
    <t xml:space="preserve">pre-development hydrology for the WQ, 2-year, 5-year, 10-year, and 25-year, 24-hour rainfall depths;  </t>
  </si>
  <si>
    <t xml:space="preserve">Roads: </t>
  </si>
  <si>
    <r>
      <t>Water Quality Volume (WQ</t>
    </r>
    <r>
      <rPr>
        <vertAlign val="subscript"/>
        <sz val="10"/>
        <color theme="1"/>
        <rFont val="Calibri"/>
        <family val="2"/>
      </rPr>
      <t>v</t>
    </r>
    <r>
      <rPr>
        <sz val="10"/>
        <color theme="1"/>
        <rFont val="Calibri"/>
        <family val="2"/>
        <scheme val="minor"/>
      </rPr>
      <t>):</t>
    </r>
  </si>
  <si>
    <t>The storm drainage system (i.e. piped storm sewer, overland flow, etc.) within the development shall be</t>
  </si>
  <si>
    <t xml:space="preserve">Parking: </t>
  </si>
  <si>
    <r>
      <t>WQ</t>
    </r>
    <r>
      <rPr>
        <vertAlign val="subscript"/>
        <sz val="10"/>
        <color theme="1"/>
        <rFont val="Calibri"/>
        <family val="2"/>
      </rPr>
      <t>v</t>
    </r>
    <r>
      <rPr>
        <sz val="10"/>
        <color theme="1"/>
        <rFont val="Calibri"/>
        <family val="2"/>
        <scheme val="minor"/>
      </rPr>
      <t xml:space="preserve"> = </t>
    </r>
  </si>
  <si>
    <t>designed to convey the discharge resulting from a 100-year, 24-hour storm event in a manner that will not</t>
  </si>
  <si>
    <t xml:space="preserve">Other: </t>
  </si>
  <si>
    <t>adversely impact and/or cause flooding of structures within the development;</t>
  </si>
  <si>
    <t xml:space="preserve">Total PIA: </t>
  </si>
  <si>
    <r>
      <t>ft</t>
    </r>
    <r>
      <rPr>
        <vertAlign val="superscript"/>
        <sz val="8"/>
        <color theme="1"/>
        <rFont val="Calibri"/>
        <family val="2"/>
      </rPr>
      <t>3</t>
    </r>
  </si>
  <si>
    <t>The storm water management system shall not adversely impact and/or cause flooding of property or</t>
  </si>
  <si>
    <t>Pre-Development</t>
  </si>
  <si>
    <t>structures located downstream of the development;</t>
  </si>
  <si>
    <t>Basin ID:</t>
  </si>
  <si>
    <t>Pre Total</t>
  </si>
  <si>
    <r>
      <t>Filtration system for the WQ</t>
    </r>
    <r>
      <rPr>
        <vertAlign val="subscript"/>
        <sz val="10"/>
        <color theme="1"/>
        <rFont val="Calibri"/>
        <family val="2"/>
        <scheme val="minor"/>
      </rPr>
      <t>v</t>
    </r>
    <r>
      <rPr>
        <sz val="10"/>
        <color theme="1"/>
        <rFont val="Calibri"/>
        <family val="2"/>
        <scheme val="minor"/>
      </rPr>
      <t xml:space="preserve"> Orifice shall allow the volume of stormwater associated with the WQ</t>
    </r>
    <r>
      <rPr>
        <vertAlign val="subscript"/>
        <sz val="10"/>
        <color theme="1"/>
        <rFont val="Calibri"/>
        <family val="2"/>
        <scheme val="minor"/>
      </rPr>
      <t>v</t>
    </r>
    <r>
      <rPr>
        <sz val="10"/>
        <color theme="1"/>
        <rFont val="Calibri"/>
        <family val="2"/>
        <scheme val="minor"/>
      </rPr>
      <t xml:space="preserve"> to</t>
    </r>
  </si>
  <si>
    <t>Drainage Area (acre):</t>
  </si>
  <si>
    <t>drain slowly from the detention pond within a 48-hour period;</t>
  </si>
  <si>
    <t>Curve Number:</t>
  </si>
  <si>
    <t>The principal spillway for a stormwater management facility shall be sized to convey the 25-year, 24-hour</t>
  </si>
  <si>
    <t>Time of Concentration (min):</t>
  </si>
  <si>
    <t>storm event without allowing any discharge from the emergency spillway;</t>
  </si>
  <si>
    <r>
      <t>Peak Discharge (ft</t>
    </r>
    <r>
      <rPr>
        <vertAlign val="superscript"/>
        <sz val="8"/>
        <color theme="1"/>
        <rFont val="Calibri"/>
        <family val="2"/>
      </rPr>
      <t>3</t>
    </r>
    <r>
      <rPr>
        <sz val="10"/>
        <color theme="1"/>
        <rFont val="Calibri"/>
        <family val="2"/>
        <scheme val="minor"/>
      </rPr>
      <t>/s):</t>
    </r>
  </si>
  <si>
    <t>Each stormwater management facility shall provide for an emergency spillway designed to convey the discharge</t>
  </si>
  <si>
    <t>resulting from a 100-year, 24-hour storm event.  A minimum freeboard of 1-foot above the maximum stage</t>
  </si>
  <si>
    <t>anticipated in the detention pond shall be provided to prevent overtopping;</t>
  </si>
  <si>
    <t>H&amp;H studies for stormwater management facilities shall include model network, existing drainage areas,</t>
  </si>
  <si>
    <t xml:space="preserve">proposed drainage areas, time of concentration, curve number, pre-development peak discharges, </t>
  </si>
  <si>
    <t xml:space="preserve">post-development peak discharges, outlet structure geometry, emergency spillway geometry, pond </t>
  </si>
  <si>
    <t>stage-area-storage summary, pond discharge summary, inflow and outflow hydrographs, and</t>
  </si>
  <si>
    <t>Post-Development</t>
  </si>
  <si>
    <t>outlet pipe velocities.</t>
  </si>
  <si>
    <t>Post Total</t>
  </si>
  <si>
    <t>Rainfall depths were obtained from NOAA Atlas 14, Volume 9, Version 2.</t>
  </si>
  <si>
    <t>Page 1 of 3</t>
  </si>
  <si>
    <t>Multi-Stage Riser</t>
  </si>
  <si>
    <t xml:space="preserve">Material: </t>
  </si>
  <si>
    <t xml:space="preserve">Shape: </t>
  </si>
  <si>
    <t xml:space="preserve">Detail Attached: </t>
  </si>
  <si>
    <t xml:space="preserve">Diameter: </t>
  </si>
  <si>
    <t>ft</t>
  </si>
  <si>
    <t xml:space="preserve">Width: </t>
  </si>
  <si>
    <t xml:space="preserve">Length: </t>
  </si>
  <si>
    <t xml:space="preserve">Bottom EL.: </t>
  </si>
  <si>
    <t xml:space="preserve">Top EL.: </t>
  </si>
  <si>
    <t xml:space="preserve">Trash Rack: </t>
  </si>
  <si>
    <t>Dia./Width/Deg</t>
  </si>
  <si>
    <t>Height</t>
  </si>
  <si>
    <t>Inv. EL</t>
  </si>
  <si>
    <t>Outlet Pipe:</t>
  </si>
  <si>
    <t>in</t>
  </si>
  <si>
    <t>WQv Orifice:</t>
  </si>
  <si>
    <t>Filter:</t>
  </si>
  <si>
    <t>Emergency Spillway</t>
  </si>
  <si>
    <t>No</t>
  </si>
  <si>
    <t>E. Spillway</t>
  </si>
  <si>
    <t>Width</t>
  </si>
  <si>
    <t xml:space="preserve">Crest EL.: </t>
  </si>
  <si>
    <t xml:space="preserve">Pond Top EL.: </t>
  </si>
  <si>
    <t>Length</t>
  </si>
  <si>
    <t>Crest</t>
  </si>
  <si>
    <t>Top</t>
  </si>
  <si>
    <t>Outfall Location</t>
  </si>
  <si>
    <t xml:space="preserve">Latitude: </t>
  </si>
  <si>
    <t xml:space="preserve">Longitude: </t>
  </si>
  <si>
    <t>Lat &amp; Long</t>
  </si>
  <si>
    <t>Pond Stage-Area-Storage Summary</t>
  </si>
  <si>
    <t>Lat</t>
  </si>
  <si>
    <t>Long</t>
  </si>
  <si>
    <t>Elevation</t>
  </si>
  <si>
    <t>Area</t>
  </si>
  <si>
    <t>Cumulative Vol.</t>
  </si>
  <si>
    <r>
      <t>ft</t>
    </r>
    <r>
      <rPr>
        <vertAlign val="superscript"/>
        <sz val="10"/>
        <color theme="1"/>
        <rFont val="Calibri"/>
        <family val="2"/>
      </rPr>
      <t>2</t>
    </r>
  </si>
  <si>
    <r>
      <t>WQ</t>
    </r>
    <r>
      <rPr>
        <vertAlign val="subscript"/>
        <sz val="15"/>
        <color theme="1"/>
        <rFont val="Calibri"/>
        <family val="2"/>
      </rPr>
      <t>v</t>
    </r>
    <r>
      <rPr>
        <sz val="10"/>
        <color theme="1"/>
        <rFont val="Calibri"/>
        <family val="2"/>
        <scheme val="minor"/>
      </rPr>
      <t xml:space="preserve"> Required: </t>
    </r>
  </si>
  <si>
    <r>
      <t>WQ</t>
    </r>
    <r>
      <rPr>
        <vertAlign val="subscript"/>
        <sz val="15"/>
        <color theme="1"/>
        <rFont val="Calibri"/>
        <family val="2"/>
      </rPr>
      <t>v</t>
    </r>
    <r>
      <rPr>
        <sz val="10"/>
        <color theme="1"/>
        <rFont val="Calibri"/>
        <family val="2"/>
        <scheme val="minor"/>
      </rPr>
      <t xml:space="preserve"> Provided: </t>
    </r>
  </si>
  <si>
    <t xml:space="preserve">Elevation: </t>
  </si>
  <si>
    <t>WQv</t>
  </si>
  <si>
    <t>Page 2 of 3</t>
  </si>
  <si>
    <t>Max Stage</t>
  </si>
  <si>
    <t>Velocity</t>
  </si>
  <si>
    <t>Total Post</t>
  </si>
  <si>
    <t>Post &lt; 0.5</t>
  </si>
  <si>
    <t>Pond Discharge Summary</t>
  </si>
  <si>
    <r>
      <t>Pre Q
(ft</t>
    </r>
    <r>
      <rPr>
        <vertAlign val="superscript"/>
        <sz val="8"/>
        <color theme="1"/>
        <rFont val="Calibri"/>
        <family val="2"/>
      </rPr>
      <t>3</t>
    </r>
    <r>
      <rPr>
        <sz val="10"/>
        <color theme="1"/>
        <rFont val="Calibri"/>
        <family val="2"/>
        <scheme val="minor"/>
      </rPr>
      <t>/s)</t>
    </r>
  </si>
  <si>
    <r>
      <t>Pond In Q
(ft</t>
    </r>
    <r>
      <rPr>
        <vertAlign val="superscript"/>
        <sz val="8"/>
        <color theme="1"/>
        <rFont val="Calibri"/>
        <family val="2"/>
      </rPr>
      <t>3</t>
    </r>
    <r>
      <rPr>
        <sz val="10"/>
        <color theme="1"/>
        <rFont val="Calibri"/>
        <family val="2"/>
        <scheme val="minor"/>
      </rPr>
      <t>/s)</t>
    </r>
  </si>
  <si>
    <r>
      <t>Pond Out 
Q (ft</t>
    </r>
    <r>
      <rPr>
        <vertAlign val="superscript"/>
        <sz val="8"/>
        <color theme="1"/>
        <rFont val="Calibri"/>
        <family val="2"/>
      </rPr>
      <t>3</t>
    </r>
    <r>
      <rPr>
        <sz val="10"/>
        <color theme="1"/>
        <rFont val="Calibri"/>
        <family val="2"/>
        <scheme val="minor"/>
      </rPr>
      <t>/s)</t>
    </r>
  </si>
  <si>
    <t>Max Elev.
(ft)</t>
  </si>
  <si>
    <t>Velocity
(ft/s)</t>
  </si>
  <si>
    <r>
      <t>Total Post 
Q (ft</t>
    </r>
    <r>
      <rPr>
        <vertAlign val="superscript"/>
        <sz val="8"/>
        <color theme="1"/>
        <rFont val="Calibri"/>
        <family val="2"/>
      </rPr>
      <t>3</t>
    </r>
    <r>
      <rPr>
        <sz val="10"/>
        <color theme="1"/>
        <rFont val="Calibri"/>
        <family val="2"/>
        <scheme val="minor"/>
      </rPr>
      <t>/s)</t>
    </r>
  </si>
  <si>
    <t>Max Velocity</t>
  </si>
  <si>
    <t>Professional Engineer Certification</t>
  </si>
  <si>
    <t>By affixing my professional seal and signature on this form, I hereby certify that the detention pond:</t>
  </si>
  <si>
    <t>•</t>
  </si>
  <si>
    <t>Provides the required water quality volume (WQv);</t>
  </si>
  <si>
    <t xml:space="preserve">Will not adversely impact and/or cause flooding of structures within the development and downstream </t>
  </si>
  <si>
    <t>of the development;</t>
  </si>
  <si>
    <t>Drainage areas shown in the hydrology and hydraulic (H&amp;H) calculations drain into the detention pond; and,</t>
  </si>
  <si>
    <t xml:space="preserve">Post-development runoff mimics pre-development hydrology to the maximum extent practicable (MEP). </t>
  </si>
  <si>
    <t xml:space="preserve">Company: </t>
  </si>
  <si>
    <t xml:space="preserve">Seal: </t>
  </si>
  <si>
    <t xml:space="preserve">Email: </t>
  </si>
  <si>
    <t xml:space="preserve">Phone: </t>
  </si>
  <si>
    <t xml:space="preserve">Signature: </t>
  </si>
  <si>
    <t>Page 3 of 3</t>
  </si>
  <si>
    <t>Automated Review Checks</t>
  </si>
  <si>
    <t>Comments?</t>
  </si>
  <si>
    <t>Form Section</t>
  </si>
  <si>
    <t>Comments</t>
  </si>
  <si>
    <t>Pre-Development:</t>
  </si>
  <si>
    <t>Post-Development:</t>
  </si>
  <si>
    <t>Emergency Spillway:</t>
  </si>
  <si>
    <t>Emergency Spillway Freeboard:</t>
  </si>
  <si>
    <t>Outfall Location:</t>
  </si>
  <si>
    <r>
      <t>WQ</t>
    </r>
    <r>
      <rPr>
        <vertAlign val="subscript"/>
        <sz val="10"/>
        <color theme="1"/>
        <rFont val="Calibri"/>
        <family val="2"/>
        <scheme val="minor"/>
      </rPr>
      <t>v</t>
    </r>
    <r>
      <rPr>
        <sz val="10"/>
        <color theme="1"/>
        <rFont val="Calibri"/>
        <family val="2"/>
        <scheme val="minor"/>
      </rPr>
      <t>:</t>
    </r>
  </si>
  <si>
    <t>Pond Discharge Summary:</t>
  </si>
  <si>
    <t>Max Stage:</t>
  </si>
  <si>
    <t>Velocity:</t>
  </si>
  <si>
    <t>Total Post Q:</t>
  </si>
  <si>
    <t>Form 3A - Detention Pond
As-Built Certification Form</t>
  </si>
  <si>
    <t xml:space="preserve"> As-built Survey</t>
  </si>
  <si>
    <t xml:space="preserve"> As-built H&amp;H Calculations</t>
  </si>
  <si>
    <t xml:space="preserve"> Photos</t>
  </si>
  <si>
    <t>The developer / owner shall retain the services of a professional land surveyor to:</t>
  </si>
  <si>
    <t>a.</t>
  </si>
  <si>
    <t>Perform a field survey of the constructed detention pond; and,</t>
  </si>
  <si>
    <t>b.</t>
  </si>
  <si>
    <t>Develop an as-built drawing.</t>
  </si>
  <si>
    <t>The developer shall retain the services of a professional engineer to:</t>
  </si>
  <si>
    <t>Use the as-built survey data to complete Form 3A – Detention Pond As-built Certification Form;</t>
  </si>
  <si>
    <t>Provide ALL required attachments:</t>
  </si>
  <si>
    <t xml:space="preserve"> As-Built Survey Drawing(s)</t>
  </si>
  <si>
    <t>Design</t>
  </si>
  <si>
    <t>As-Built</t>
  </si>
  <si>
    <t xml:space="preserve"> Photographs</t>
  </si>
  <si>
    <t>Shape:</t>
  </si>
  <si>
    <t>Material:</t>
  </si>
  <si>
    <t>Diameter:</t>
  </si>
  <si>
    <t>As-built survey, at a minimum, shall include the following:</t>
  </si>
  <si>
    <t>Length:</t>
  </si>
  <si>
    <t>Width:</t>
  </si>
  <si>
    <t>Site features to include but not limited to roads, rights-of-way, property lines, driveways, buildings,</t>
  </si>
  <si>
    <t>Top EL.:</t>
  </si>
  <si>
    <t>Bottom EL.:</t>
  </si>
  <si>
    <t>parking areas, fences, retaining walls, dumpster pads, etc.</t>
  </si>
  <si>
    <t>Trash Rack:</t>
  </si>
  <si>
    <t>Storm sewers showing pipes, inlets, junction boxes, outlets, outlet protection, and invert elevations</t>
  </si>
  <si>
    <t>c.</t>
  </si>
  <si>
    <t>Location of the detention pond, contours, spot elevations, outlet structure, outlet pipe, emergency</t>
  </si>
  <si>
    <t xml:space="preserve">Outlet Pipe: </t>
  </si>
  <si>
    <t>spillway, and outlet protection</t>
  </si>
  <si>
    <t xml:space="preserve">WQv Orifice: </t>
  </si>
  <si>
    <t>d.</t>
  </si>
  <si>
    <t>Detail of the outlet structure showing elevations and dimensions of multi-stage riser, orifices, weirs,</t>
  </si>
  <si>
    <t xml:space="preserve">Filter: </t>
  </si>
  <si>
    <t>outlet pipe, WQ filter, etc.</t>
  </si>
  <si>
    <t>e.</t>
  </si>
  <si>
    <t>Detail of emergency spillway showing elevations and dimensions</t>
  </si>
  <si>
    <t>Photographs, at a minimum, shall include the following:</t>
  </si>
  <si>
    <t xml:space="preserve">General overview of the detention pond </t>
  </si>
  <si>
    <t>Outlet structure showing multi-stage riser, orifices, weirs, outlet pipe, and WQ filter</t>
  </si>
  <si>
    <t>Outlet pipe discharge location and outlet protection</t>
  </si>
  <si>
    <t>Emergency spillway and discharge location</t>
  </si>
  <si>
    <t>Pipes that discharge into the detention pond</t>
  </si>
  <si>
    <t>f.</t>
  </si>
  <si>
    <t>Location where detention pond discharges into receiving stream, culvert, or channel</t>
  </si>
  <si>
    <t>The issuance of a Certificate of Occupancy; and/or,</t>
  </si>
  <si>
    <t>Prior to approval of the Final Plat.</t>
  </si>
  <si>
    <t>Crest EL:</t>
  </si>
  <si>
    <t>Pond Top EL:</t>
  </si>
  <si>
    <t>Latitude:</t>
  </si>
  <si>
    <t>Longitude:</t>
  </si>
  <si>
    <t>Water Quality Volume (WQv)</t>
  </si>
  <si>
    <t>WQv Required:</t>
  </si>
  <si>
    <t>EL:</t>
  </si>
  <si>
    <t>WQv Provided:</t>
  </si>
  <si>
    <t>Name:</t>
  </si>
  <si>
    <t>BMP ID:</t>
  </si>
  <si>
    <r>
      <t>Pre Q
(ft</t>
    </r>
    <r>
      <rPr>
        <vertAlign val="superscript"/>
        <sz val="9"/>
        <color theme="1"/>
        <rFont val="Calibri"/>
        <family val="2"/>
      </rPr>
      <t>3</t>
    </r>
    <r>
      <rPr>
        <sz val="9"/>
        <color theme="1"/>
        <rFont val="Calibri"/>
        <family val="2"/>
        <scheme val="minor"/>
      </rPr>
      <t>/s)</t>
    </r>
  </si>
  <si>
    <r>
      <t>Pond In Q
(ft</t>
    </r>
    <r>
      <rPr>
        <vertAlign val="superscript"/>
        <sz val="9"/>
        <color theme="1"/>
        <rFont val="Calibri"/>
        <family val="2"/>
      </rPr>
      <t>3</t>
    </r>
    <r>
      <rPr>
        <sz val="9"/>
        <color theme="1"/>
        <rFont val="Calibri"/>
        <family val="2"/>
        <scheme val="minor"/>
      </rPr>
      <t>/s)</t>
    </r>
  </si>
  <si>
    <r>
      <t>Pond Out 
Q (ft</t>
    </r>
    <r>
      <rPr>
        <vertAlign val="superscript"/>
        <sz val="9"/>
        <color theme="1"/>
        <rFont val="Calibri"/>
        <family val="2"/>
      </rPr>
      <t>3</t>
    </r>
    <r>
      <rPr>
        <sz val="9"/>
        <color theme="1"/>
        <rFont val="Calibri"/>
        <family val="2"/>
        <scheme val="minor"/>
      </rPr>
      <t>/s)</t>
    </r>
  </si>
  <si>
    <r>
      <t>Total Post 
Q (ft</t>
    </r>
    <r>
      <rPr>
        <vertAlign val="superscript"/>
        <sz val="9"/>
        <color theme="1"/>
        <rFont val="Calibri"/>
        <family val="2"/>
      </rPr>
      <t>3</t>
    </r>
    <r>
      <rPr>
        <sz val="9"/>
        <color theme="1"/>
        <rFont val="Calibri"/>
        <family val="2"/>
        <scheme val="minor"/>
      </rPr>
      <t>/s)</t>
    </r>
  </si>
  <si>
    <t>Max Stage
(ft)</t>
  </si>
  <si>
    <t>Pre Q</t>
  </si>
  <si>
    <t>Pond In Q</t>
  </si>
  <si>
    <t>Owner's Information</t>
  </si>
  <si>
    <t xml:space="preserve">City: </t>
  </si>
  <si>
    <t xml:space="preserve">State: </t>
  </si>
  <si>
    <t xml:space="preserve">Zip Code: </t>
  </si>
  <si>
    <t>Home Owners Association (HOA) Information</t>
  </si>
  <si>
    <t xml:space="preserve"> Not Applicable</t>
  </si>
  <si>
    <t xml:space="preserve">HOA Name: </t>
  </si>
  <si>
    <t>HOA Contact:</t>
  </si>
  <si>
    <t xml:space="preserve">Title: </t>
  </si>
  <si>
    <t>By affixing my professional seal and signature on this form, I hereby certify that the detention pond has been constructed in accordance with the approved design.  I further certify that the drainage areas shown in the approved hydrology and hydraulic (H&amp;H) calculations do in fact drain into the detention pond and that the post-development runoff mimics pre-development hydrology to the maximum extent practicable (MEP).</t>
  </si>
  <si>
    <t>Company:</t>
  </si>
  <si>
    <t>Seal:</t>
  </si>
  <si>
    <t>Address:</t>
  </si>
  <si>
    <t>Email:</t>
  </si>
  <si>
    <t>Phone:</t>
  </si>
  <si>
    <t>Signature:</t>
  </si>
  <si>
    <t>Pre Q:</t>
  </si>
  <si>
    <t>Pond In Q:</t>
  </si>
  <si>
    <r>
      <t xml:space="preserve">Form 4A - Detention Pond
</t>
    </r>
    <r>
      <rPr>
        <b/>
        <sz val="16"/>
        <color theme="1"/>
        <rFont val="Calibri"/>
        <family val="2"/>
        <scheme val="minor"/>
      </rPr>
      <t>Annual Inspection Form</t>
    </r>
  </si>
  <si>
    <t xml:space="preserve"> Maintenance Summary</t>
  </si>
  <si>
    <t>The developer/owner shall retain the services of a registered professional to:</t>
  </si>
  <si>
    <t>Inspect the stormwater detention pond to determine:</t>
  </si>
  <si>
    <t>If the detention pond cotinues to function as it was originally designed; and,</t>
  </si>
  <si>
    <t>Development Information:</t>
  </si>
  <si>
    <t>If any maintenance is required; or,</t>
  </si>
  <si>
    <t>If an inspection is needed by a professional engineer.</t>
  </si>
  <si>
    <t>Complete Form 4A - Detention Pond Annual Inspection Form; and,</t>
  </si>
  <si>
    <t xml:space="preserve">Contact: </t>
  </si>
  <si>
    <t>Photographs</t>
  </si>
  <si>
    <t>Maintenance Summary</t>
  </si>
  <si>
    <t>Inspection Observations</t>
  </si>
  <si>
    <t>by 30 September of each year.</t>
  </si>
  <si>
    <t>NA</t>
  </si>
  <si>
    <t>Yes</t>
  </si>
  <si>
    <t>If maintenance is required to ensure that the stormwater detention pond(s) function as they were originally</t>
  </si>
  <si>
    <t>Multi-Stage Riser:</t>
  </si>
  <si>
    <t>Weirs:</t>
  </si>
  <si>
    <t>designed, the developer / owner shall submit an updated Form 4A – Detention Pond Annual Inspection Form</t>
  </si>
  <si>
    <t>Clogged or obstructed?</t>
  </si>
  <si>
    <t>when all maintenance activities have been completed.</t>
  </si>
  <si>
    <t>Damaged?</t>
  </si>
  <si>
    <t>WQv Orifice and Filter:</t>
  </si>
  <si>
    <t>A registered professional shall include:</t>
  </si>
  <si>
    <t>CESSWI - Certified Erosion, Sediment, and Stormwater Inspector</t>
  </si>
  <si>
    <t>Staged Orifices:</t>
  </si>
  <si>
    <t>Detention Pond:</t>
  </si>
  <si>
    <t>CPESC - Certified Professional in Erosion and Sediment Control</t>
  </si>
  <si>
    <t>Poor vegetation / ground cover?</t>
  </si>
  <si>
    <t>CPMSM - Certified Professional in Municipal Stormwater Management</t>
  </si>
  <si>
    <t>Excessive trash accumulation?</t>
  </si>
  <si>
    <t>CPSWQ - Certified Professional in Stormwater Quality</t>
  </si>
  <si>
    <t>Excessive sediment accumulation?</t>
  </si>
  <si>
    <t>PE - Professional Engineer</t>
  </si>
  <si>
    <t>Suspect illicit discharge present?</t>
  </si>
  <si>
    <t>QCI - Qualified Credentialed Inspector</t>
  </si>
  <si>
    <t>Follow-up Actions</t>
  </si>
  <si>
    <t xml:space="preserve"> No follow-up actions are required</t>
  </si>
  <si>
    <t xml:space="preserve"> Deficiencies noted and maintenance required</t>
  </si>
  <si>
    <t>Maintenance Needed</t>
  </si>
  <si>
    <t>WQv Orifice and Filter</t>
  </si>
  <si>
    <t>Staged Orifices</t>
  </si>
  <si>
    <t>Weirs</t>
  </si>
  <si>
    <t xml:space="preserve"> Clean</t>
  </si>
  <si>
    <t xml:space="preserve"> Repair</t>
  </si>
  <si>
    <t>Detention Pond</t>
  </si>
  <si>
    <t xml:space="preserve"> Repair vegetation / ground cover</t>
  </si>
  <si>
    <t xml:space="preserve"> Remove trash accumulation</t>
  </si>
  <si>
    <t xml:space="preserve"> bags</t>
  </si>
  <si>
    <t xml:space="preserve"> tons</t>
  </si>
  <si>
    <t xml:space="preserve"> Remove sediment accumulation</t>
  </si>
  <si>
    <t xml:space="preserve"> cy</t>
  </si>
  <si>
    <t>Page 1 of 2</t>
  </si>
  <si>
    <t>Registered Professional Certification</t>
  </si>
  <si>
    <t>By affixing my signature on this form, I hereby certify that the detention pond:</t>
  </si>
  <si>
    <t>Requires the above described maintenance in order to function as it was designed.  Upon completion of the required maintenance activities, I shall reinspect the detention pond and provide a supplemental Annual Inspection Form.</t>
  </si>
  <si>
    <t>Requires a more detailed follow-up inspection by a professional engineer.</t>
  </si>
  <si>
    <t>Professional Registration:</t>
  </si>
  <si>
    <t>Registration Number:</t>
  </si>
  <si>
    <t>Page 2 of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</si>
</sst>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409]d\-mmm\-yy;@"/>
    <numFmt numFmtId="165" formatCode="0.000000"/>
    <numFmt numFmtId="166" formatCode="0."/>
    <numFmt numFmtId="167" formatCode="#,##0.000000"/>
    <numFmt numFmtId="168" formatCode="[$-409]d\ mmmm\ yyyy;@"/>
    <numFmt numFmtId="169" formatCode="[$-409]dd\ mmmm\ yyyy;@"/>
    <numFmt numFmtId="170" formatCode="[&lt;=9999999]###\-####;\(###\)\ ###\-####"/>
    <numFmt numFmtId="171" formatCode="00000"/>
    <numFmt numFmtId="172" formatCode="[$-409]dd\-mmm\-yy;@"/>
    <numFmt numFmtId="173" formatCode="\-0.000000"/>
  </numFmts>
  <fonts count="28" x14ac:knownFonts="1">
    <font>
      <sz val="11"/>
      <color theme="1"/>
      <name val="Calibri"/>
      <family val="2"/>
      <scheme val="minor"/>
    </font>
    <font>
      <b/>
      <u/>
      <sz val="12"/>
      <color theme="1"/>
      <name val="Calibri"/>
      <family val="2"/>
      <scheme val="minor"/>
    </font>
    <font>
      <b/>
      <sz val="18"/>
      <color theme="1"/>
      <name val="Calibri"/>
      <family val="2"/>
      <scheme val="minor"/>
    </font>
    <font>
      <sz val="10"/>
      <color theme="1"/>
      <name val="Calibri"/>
      <family val="2"/>
      <scheme val="minor"/>
    </font>
    <font>
      <vertAlign val="subscript"/>
      <sz val="10"/>
      <color theme="1"/>
      <name val="Calibri"/>
      <family val="2"/>
    </font>
    <font>
      <b/>
      <sz val="10"/>
      <color theme="1"/>
      <name val="Calibri"/>
      <family val="2"/>
      <scheme val="minor"/>
    </font>
    <font>
      <vertAlign val="superscript"/>
      <sz val="10"/>
      <color theme="1"/>
      <name val="Calibri"/>
      <family val="2"/>
    </font>
    <font>
      <vertAlign val="superscript"/>
      <sz val="8"/>
      <color theme="1"/>
      <name val="Calibri"/>
      <family val="2"/>
    </font>
    <font>
      <u/>
      <sz val="10"/>
      <color theme="1"/>
      <name val="Calibri"/>
      <family val="2"/>
      <scheme val="minor"/>
    </font>
    <font>
      <b/>
      <sz val="12"/>
      <color theme="1"/>
      <name val="Calibri"/>
      <family val="2"/>
      <scheme val="minor"/>
    </font>
    <font>
      <vertAlign val="subscript"/>
      <sz val="15"/>
      <color theme="1"/>
      <name val="Calibri"/>
      <family val="2"/>
    </font>
    <font>
      <u/>
      <sz val="11"/>
      <color theme="10"/>
      <name val="Calibri"/>
      <family val="2"/>
      <scheme val="minor"/>
    </font>
    <font>
      <b/>
      <u/>
      <sz val="10"/>
      <color theme="1"/>
      <name val="Calibri"/>
      <family val="2"/>
      <scheme val="minor"/>
    </font>
    <font>
      <vertAlign val="subscript"/>
      <sz val="11"/>
      <color theme="1"/>
      <name val="Calibri"/>
      <family val="2"/>
      <scheme val="minor"/>
    </font>
    <font>
      <b/>
      <u/>
      <sz val="16"/>
      <color theme="1"/>
      <name val="Calibri"/>
      <family val="2"/>
      <scheme val="minor"/>
    </font>
    <font>
      <sz val="12"/>
      <color theme="1"/>
      <name val="Calibri"/>
      <family val="2"/>
      <scheme val="minor"/>
    </font>
    <font>
      <u/>
      <sz val="12"/>
      <color theme="1"/>
      <name val="Calibri"/>
      <family val="2"/>
      <scheme val="minor"/>
    </font>
    <font>
      <sz val="11"/>
      <color theme="1"/>
      <name val="Calibri"/>
      <family val="2"/>
    </font>
    <font>
      <sz val="9"/>
      <color theme="1"/>
      <name val="Calibri"/>
      <family val="2"/>
      <scheme val="minor"/>
    </font>
    <font>
      <vertAlign val="superscript"/>
      <sz val="9"/>
      <color theme="1"/>
      <name val="Calibri"/>
      <family val="2"/>
    </font>
    <font>
      <vertAlign val="subscript"/>
      <sz val="10"/>
      <color theme="1"/>
      <name val="Calibri"/>
      <family val="2"/>
      <scheme val="minor"/>
    </font>
    <font>
      <b/>
      <sz val="16"/>
      <color theme="1"/>
      <name val="Calibri"/>
      <family val="2"/>
      <scheme val="minor"/>
    </font>
    <font>
      <sz val="14"/>
      <color theme="1"/>
      <name val="Calibri"/>
      <family val="2"/>
      <scheme val="minor"/>
    </font>
    <font>
      <sz val="10"/>
      <color theme="1"/>
      <name val="Calibri"/>
      <family val="2"/>
    </font>
    <font>
      <sz val="9"/>
      <color indexed="81"/>
      <name val="Tahoma"/>
      <family val="2"/>
    </font>
    <font>
      <b/>
      <sz val="9"/>
      <color indexed="81"/>
      <name val="Tahoma"/>
      <family val="2"/>
    </font>
    <font>
      <vertAlign val="superscript"/>
      <sz val="10.8"/>
      <color theme="1"/>
      <name val="Calibri"/>
      <family val="2"/>
    </font>
    <font>
      <b/>
      <sz val="11"/>
      <color theme="1"/>
      <name val="Calibri"/>
      <family val="2"/>
      <scheme val="minor"/>
    </font>
  </fonts>
  <fills count="8">
    <fill>
      <patternFill patternType="none"/>
    </fill>
    <fill>
      <patternFill patternType="gray125"/>
    </fill>
    <fill>
      <patternFill patternType="solid">
        <fgColor theme="7" tint="0.59996337778862885"/>
        <bgColor indexed="64"/>
      </patternFill>
    </fill>
    <fill>
      <patternFill patternType="solid">
        <fgColor theme="8" tint="0.59996337778862885"/>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0" tint="-0.14996795556505021"/>
        <bgColor indexed="64"/>
      </patternFill>
    </fill>
    <fill>
      <patternFill patternType="solid">
        <fgColor rgb="FFFFFFCC"/>
        <bgColor indexed="64"/>
      </patternFill>
    </fill>
  </fills>
  <borders count="14">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top style="thin">
        <color auto="1"/>
      </top>
      <bottom style="double">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style="thick">
        <color auto="1"/>
      </right>
      <top/>
      <bottom/>
      <diagonal/>
    </border>
    <border>
      <left style="thin">
        <color indexed="64"/>
      </left>
      <right style="thin">
        <color indexed="64"/>
      </right>
      <top style="thin">
        <color indexed="64"/>
      </top>
      <bottom style="thin">
        <color indexed="64"/>
      </bottom>
      <diagonal/>
    </border>
    <border>
      <left style="hair">
        <color auto="1"/>
      </left>
      <right style="hair">
        <color auto="1"/>
      </right>
      <top style="hair">
        <color auto="1"/>
      </top>
      <bottom style="hair">
        <color auto="1"/>
      </bottom>
      <diagonal/>
    </border>
  </borders>
  <cellStyleXfs count="2">
    <xf numFmtId="0" fontId="0" fillId="0" borderId="0"/>
    <xf numFmtId="0" fontId="11" fillId="0" borderId="0" applyNumberFormat="0" applyFill="0" applyBorder="0" applyAlignment="0" applyProtection="0"/>
  </cellStyleXfs>
  <cellXfs count="228">
    <xf numFmtId="0" fontId="0" fillId="0" borderId="0" xfId="0"/>
    <xf numFmtId="0" fontId="1" fillId="0" borderId="0" xfId="0" applyFont="1" applyAlignment="1">
      <alignment vertical="center"/>
    </xf>
    <xf numFmtId="0" fontId="3" fillId="0" borderId="0" xfId="0" applyFont="1" applyAlignment="1">
      <alignment horizontal="right" vertical="center" indent="1"/>
    </xf>
    <xf numFmtId="0" fontId="3" fillId="0" borderId="0" xfId="0" applyFont="1" applyAlignment="1">
      <alignment vertical="center"/>
    </xf>
    <xf numFmtId="0" fontId="5" fillId="0" borderId="0" xfId="0" applyFont="1" applyAlignment="1">
      <alignment vertical="center" wrapText="1"/>
    </xf>
    <xf numFmtId="1" fontId="3" fillId="0" borderId="0" xfId="0" applyNumberFormat="1" applyFont="1" applyAlignment="1">
      <alignment vertical="center"/>
    </xf>
    <xf numFmtId="4" fontId="3" fillId="0" borderId="0" xfId="0" applyNumberFormat="1" applyFont="1" applyAlignment="1">
      <alignment vertical="center"/>
    </xf>
    <xf numFmtId="0" fontId="9" fillId="0" borderId="0" xfId="0" applyFont="1" applyAlignment="1">
      <alignment vertical="center"/>
    </xf>
    <xf numFmtId="0" fontId="3" fillId="0" borderId="0" xfId="0" applyFont="1" applyAlignment="1">
      <alignment horizontal="right"/>
    </xf>
    <xf numFmtId="3" fontId="3" fillId="0" borderId="0" xfId="0" applyNumberFormat="1" applyFont="1" applyAlignment="1">
      <alignment horizontal="right" vertical="center"/>
    </xf>
    <xf numFmtId="2" fontId="3" fillId="0" borderId="0" xfId="0" applyNumberFormat="1" applyFont="1" applyAlignment="1">
      <alignment vertical="center"/>
    </xf>
    <xf numFmtId="3" fontId="3" fillId="0" borderId="3" xfId="0" applyNumberFormat="1" applyFont="1" applyBorder="1" applyAlignment="1">
      <alignment horizontal="right" vertical="center"/>
    </xf>
    <xf numFmtId="165" fontId="3" fillId="0" borderId="0" xfId="0" applyNumberFormat="1" applyFont="1" applyAlignment="1">
      <alignment vertical="center"/>
    </xf>
    <xf numFmtId="4" fontId="3" fillId="0" borderId="0" xfId="0" applyNumberFormat="1" applyFont="1" applyAlignment="1" applyProtection="1">
      <alignment vertical="center"/>
      <protection hidden="1"/>
    </xf>
    <xf numFmtId="3" fontId="3" fillId="0" borderId="0" xfId="0" applyNumberFormat="1" applyFont="1" applyAlignment="1" applyProtection="1">
      <alignment vertical="center"/>
      <protection hidden="1"/>
    </xf>
    <xf numFmtId="0" fontId="3" fillId="0" borderId="0" xfId="0" applyFont="1" applyAlignment="1" applyProtection="1">
      <alignment vertical="center"/>
      <protection hidden="1"/>
    </xf>
    <xf numFmtId="164" fontId="3" fillId="0" borderId="0" xfId="0" applyNumberFormat="1" applyFont="1" applyAlignment="1" applyProtection="1">
      <alignment horizontal="center" vertical="center"/>
      <protection hidden="1"/>
    </xf>
    <xf numFmtId="0" fontId="3" fillId="0" borderId="0" xfId="0" applyFont="1"/>
    <xf numFmtId="0" fontId="2" fillId="0" borderId="0" xfId="0" applyFont="1" applyAlignment="1">
      <alignment vertical="center" wrapText="1"/>
    </xf>
    <xf numFmtId="0" fontId="3" fillId="3" borderId="5" xfId="0" applyFont="1" applyFill="1" applyBorder="1" applyAlignment="1">
      <alignment vertical="center"/>
    </xf>
    <xf numFmtId="0" fontId="1" fillId="3" borderId="3" xfId="0" applyFont="1" applyFill="1" applyBorder="1" applyAlignment="1">
      <alignment vertical="center"/>
    </xf>
    <xf numFmtId="0" fontId="3" fillId="3" borderId="3" xfId="0" applyFont="1" applyFill="1" applyBorder="1" applyAlignment="1">
      <alignment vertical="center"/>
    </xf>
    <xf numFmtId="0" fontId="3" fillId="3" borderId="6" xfId="0" applyFont="1" applyFill="1" applyBorder="1" applyAlignment="1">
      <alignment vertical="center"/>
    </xf>
    <xf numFmtId="0" fontId="3" fillId="3" borderId="7" xfId="0" applyFont="1" applyFill="1" applyBorder="1" applyAlignment="1">
      <alignment vertical="center"/>
    </xf>
    <xf numFmtId="0" fontId="3" fillId="3" borderId="0" xfId="0" applyFont="1" applyFill="1" applyAlignment="1">
      <alignment vertical="center"/>
    </xf>
    <xf numFmtId="0" fontId="3" fillId="3" borderId="0" xfId="0" applyFont="1" applyFill="1" applyAlignment="1">
      <alignment horizontal="right" vertical="center"/>
    </xf>
    <xf numFmtId="0" fontId="3" fillId="3" borderId="8" xfId="0" applyFont="1" applyFill="1" applyBorder="1" applyAlignment="1">
      <alignment vertical="center"/>
    </xf>
    <xf numFmtId="0" fontId="3" fillId="3" borderId="9" xfId="0" applyFont="1" applyFill="1" applyBorder="1" applyAlignment="1">
      <alignment vertical="center"/>
    </xf>
    <xf numFmtId="0" fontId="3" fillId="3" borderId="10" xfId="0" applyFont="1" applyFill="1" applyBorder="1" applyAlignment="1">
      <alignment vertical="center"/>
    </xf>
    <xf numFmtId="0" fontId="5" fillId="4" borderId="5" xfId="0" applyFont="1" applyFill="1" applyBorder="1" applyAlignment="1">
      <alignment vertical="center"/>
    </xf>
    <xf numFmtId="0" fontId="3" fillId="4" borderId="3" xfId="0" applyFont="1" applyFill="1" applyBorder="1" applyAlignment="1">
      <alignment vertical="center"/>
    </xf>
    <xf numFmtId="0" fontId="3" fillId="4" borderId="6" xfId="0" applyFont="1" applyFill="1" applyBorder="1" applyAlignment="1">
      <alignment vertical="center"/>
    </xf>
    <xf numFmtId="0" fontId="3" fillId="4" borderId="7" xfId="0" applyFont="1" applyFill="1" applyBorder="1" applyAlignment="1">
      <alignment vertical="center"/>
    </xf>
    <xf numFmtId="0" fontId="3" fillId="4" borderId="0" xfId="0" applyFont="1" applyFill="1" applyAlignment="1">
      <alignment vertical="center"/>
    </xf>
    <xf numFmtId="0" fontId="3" fillId="4" borderId="8" xfId="0" applyFont="1" applyFill="1" applyBorder="1" applyAlignment="1">
      <alignment vertical="center"/>
    </xf>
    <xf numFmtId="0" fontId="3" fillId="4" borderId="0" xfId="0" applyFont="1" applyFill="1" applyAlignment="1">
      <alignment horizontal="right" vertical="center"/>
    </xf>
    <xf numFmtId="0" fontId="3" fillId="4" borderId="9" xfId="0" applyFont="1" applyFill="1" applyBorder="1" applyAlignment="1">
      <alignment vertical="center"/>
    </xf>
    <xf numFmtId="0" fontId="3" fillId="4" borderId="1" xfId="0" applyFont="1" applyFill="1" applyBorder="1" applyAlignment="1">
      <alignment vertical="center"/>
    </xf>
    <xf numFmtId="0" fontId="3" fillId="4" borderId="1" xfId="0" applyFont="1" applyFill="1" applyBorder="1" applyAlignment="1">
      <alignment horizontal="right" vertical="center"/>
    </xf>
    <xf numFmtId="0" fontId="3" fillId="4" borderId="10" xfId="0" applyFont="1" applyFill="1" applyBorder="1" applyAlignment="1">
      <alignment vertical="center"/>
    </xf>
    <xf numFmtId="0" fontId="12" fillId="4" borderId="0" xfId="0" applyFont="1" applyFill="1" applyAlignment="1">
      <alignment horizontal="right" vertical="center"/>
    </xf>
    <xf numFmtId="0" fontId="12" fillId="4" borderId="0" xfId="0" applyFont="1" applyFill="1" applyAlignment="1">
      <alignment vertical="center"/>
    </xf>
    <xf numFmtId="0" fontId="0" fillId="0" borderId="0" xfId="0" applyAlignment="1">
      <alignment vertical="center"/>
    </xf>
    <xf numFmtId="166" fontId="0" fillId="0" borderId="0" xfId="0" applyNumberFormat="1" applyAlignment="1">
      <alignment horizontal="center" vertical="center"/>
    </xf>
    <xf numFmtId="0" fontId="0" fillId="0" borderId="0" xfId="0" applyAlignment="1">
      <alignment horizontal="left" vertical="center"/>
    </xf>
    <xf numFmtId="2" fontId="3" fillId="0" borderId="0" xfId="0" applyNumberFormat="1" applyFont="1" applyAlignment="1" applyProtection="1">
      <alignment horizontal="right" vertical="center"/>
      <protection hidden="1"/>
    </xf>
    <xf numFmtId="2" fontId="3" fillId="0" borderId="0" xfId="0" applyNumberFormat="1" applyFont="1" applyAlignment="1" applyProtection="1">
      <alignment vertical="center"/>
      <protection hidden="1"/>
    </xf>
    <xf numFmtId="0" fontId="3" fillId="0" borderId="0" xfId="0" applyFont="1" applyAlignment="1">
      <alignment horizontal="left" vertical="center"/>
    </xf>
    <xf numFmtId="0" fontId="3" fillId="3" borderId="0" xfId="0" applyFont="1" applyFill="1" applyAlignment="1">
      <alignment horizontal="left" vertical="center"/>
    </xf>
    <xf numFmtId="0" fontId="3" fillId="3" borderId="12" xfId="0" applyFont="1" applyFill="1" applyBorder="1" applyAlignment="1">
      <alignment horizontal="center" vertical="center"/>
    </xf>
    <xf numFmtId="0" fontId="3" fillId="6" borderId="0" xfId="0" applyFont="1" applyFill="1" applyAlignment="1">
      <alignment vertical="center"/>
    </xf>
    <xf numFmtId="0" fontId="1" fillId="6" borderId="0" xfId="0" applyFont="1" applyFill="1" applyAlignment="1">
      <alignment vertical="center"/>
    </xf>
    <xf numFmtId="0" fontId="2" fillId="6" borderId="0" xfId="0" applyFont="1" applyFill="1" applyAlignment="1">
      <alignment vertical="center" wrapText="1"/>
    </xf>
    <xf numFmtId="0" fontId="3" fillId="6" borderId="0" xfId="0" applyFont="1" applyFill="1" applyAlignment="1">
      <alignment horizontal="right" vertical="center"/>
    </xf>
    <xf numFmtId="0" fontId="3" fillId="6" borderId="0" xfId="0" applyFont="1" applyFill="1"/>
    <xf numFmtId="0" fontId="3" fillId="0" borderId="12" xfId="0" applyFont="1" applyBorder="1" applyAlignment="1" applyProtection="1">
      <alignment horizontal="center" vertical="center"/>
      <protection locked="0"/>
    </xf>
    <xf numFmtId="166" fontId="3" fillId="0" borderId="0" xfId="0" applyNumberFormat="1" applyFont="1" applyAlignment="1">
      <alignment horizontal="center" vertical="center"/>
    </xf>
    <xf numFmtId="0" fontId="3" fillId="0" borderId="12" xfId="0" applyFont="1" applyBorder="1" applyAlignment="1">
      <alignment horizontal="center" vertical="center"/>
    </xf>
    <xf numFmtId="0" fontId="11" fillId="0" borderId="0" xfId="1" applyBorder="1" applyAlignment="1" applyProtection="1">
      <alignment horizontal="left" vertical="center"/>
    </xf>
    <xf numFmtId="0" fontId="3" fillId="0" borderId="0" xfId="0" applyFont="1" applyAlignment="1">
      <alignment vertical="top" wrapText="1"/>
    </xf>
    <xf numFmtId="0" fontId="0" fillId="0" borderId="0" xfId="0" applyAlignment="1">
      <alignment horizontal="right" vertical="center"/>
    </xf>
    <xf numFmtId="0" fontId="0" fillId="0" borderId="0" xfId="0" applyAlignment="1">
      <alignment horizontal="center"/>
    </xf>
    <xf numFmtId="2" fontId="0" fillId="0" borderId="0" xfId="0" applyNumberFormat="1"/>
    <xf numFmtId="2" fontId="0" fillId="0" borderId="0" xfId="0" applyNumberFormat="1" applyAlignment="1">
      <alignment vertical="center"/>
    </xf>
    <xf numFmtId="0" fontId="0" fillId="0" borderId="0" xfId="0" applyAlignment="1">
      <alignment horizontal="right"/>
    </xf>
    <xf numFmtId="0" fontId="0" fillId="7" borderId="13" xfId="0" applyFill="1" applyBorder="1"/>
    <xf numFmtId="0" fontId="14" fillId="0" borderId="0" xfId="0" applyFont="1" applyAlignment="1">
      <alignment vertical="center"/>
    </xf>
    <xf numFmtId="0" fontId="17" fillId="0" borderId="0" xfId="0" applyFont="1" applyAlignment="1">
      <alignment horizontal="center" vertical="center"/>
    </xf>
    <xf numFmtId="0" fontId="0" fillId="0" borderId="0" xfId="0" applyAlignment="1">
      <alignment vertical="top"/>
    </xf>
    <xf numFmtId="0" fontId="3" fillId="0" borderId="3" xfId="0" applyFont="1" applyBorder="1" applyAlignment="1">
      <alignment vertical="center"/>
    </xf>
    <xf numFmtId="0" fontId="22" fillId="0" borderId="12" xfId="0" applyFont="1" applyBorder="1" applyAlignment="1" applyProtection="1">
      <alignment horizontal="center" vertical="center"/>
      <protection locked="0"/>
    </xf>
    <xf numFmtId="0" fontId="15" fillId="0" borderId="12" xfId="0" applyFont="1" applyBorder="1" applyAlignment="1" applyProtection="1">
      <alignment horizontal="center" vertical="center"/>
      <protection locked="0"/>
    </xf>
    <xf numFmtId="0" fontId="11" fillId="0" borderId="0" xfId="1" applyBorder="1" applyAlignment="1" applyProtection="1">
      <alignment vertical="center"/>
    </xf>
    <xf numFmtId="166" fontId="15" fillId="0" borderId="0" xfId="0" applyNumberFormat="1" applyFont="1" applyAlignment="1">
      <alignment horizontal="center" vertical="center"/>
    </xf>
    <xf numFmtId="0" fontId="15" fillId="0" borderId="0" xfId="0" applyFont="1" applyAlignment="1">
      <alignment vertical="center"/>
    </xf>
    <xf numFmtId="166" fontId="14" fillId="0" borderId="0" xfId="0" applyNumberFormat="1" applyFont="1" applyAlignment="1">
      <alignment vertical="center"/>
    </xf>
    <xf numFmtId="0" fontId="15" fillId="0" borderId="1" xfId="0" applyFont="1" applyBorder="1" applyAlignment="1">
      <alignment horizontal="center" vertical="center"/>
    </xf>
    <xf numFmtId="4" fontId="15" fillId="0" borderId="1" xfId="0" applyNumberFormat="1" applyFont="1" applyBorder="1" applyAlignment="1">
      <alignment vertical="center"/>
    </xf>
    <xf numFmtId="0" fontId="15" fillId="0" borderId="0" xfId="0" applyFont="1" applyAlignment="1">
      <alignment vertical="center" wrapText="1"/>
    </xf>
    <xf numFmtId="0" fontId="16" fillId="2" borderId="1" xfId="0" applyFont="1" applyFill="1" applyBorder="1" applyAlignment="1">
      <alignment vertical="center"/>
    </xf>
    <xf numFmtId="0" fontId="15" fillId="5" borderId="1" xfId="0" applyFont="1" applyFill="1" applyBorder="1" applyAlignment="1">
      <alignment vertical="center"/>
    </xf>
    <xf numFmtId="0" fontId="9" fillId="0" borderId="0" xfId="0" applyFont="1" applyAlignment="1">
      <alignment horizontal="left" vertical="center"/>
    </xf>
    <xf numFmtId="0" fontId="22" fillId="3" borderId="12" xfId="0" applyFont="1" applyFill="1" applyBorder="1" applyAlignment="1">
      <alignment horizontal="center" vertical="center"/>
    </xf>
    <xf numFmtId="0" fontId="3" fillId="0" borderId="0" xfId="0" applyFont="1" applyAlignment="1" applyProtection="1">
      <alignment horizontal="center" vertical="center"/>
      <protection locked="0"/>
    </xf>
    <xf numFmtId="0" fontId="3" fillId="0" borderId="1" xfId="0" applyFont="1" applyBorder="1" applyAlignment="1">
      <alignment vertical="center"/>
    </xf>
    <xf numFmtId="169" fontId="0" fillId="0" borderId="0" xfId="0" quotePrefix="1" applyNumberFormat="1"/>
    <xf numFmtId="169" fontId="0" fillId="0" borderId="0" xfId="0" applyNumberFormat="1"/>
    <xf numFmtId="0" fontId="3" fillId="0" borderId="0" xfId="0" applyFont="1" applyAlignment="1">
      <alignment vertical="top"/>
    </xf>
    <xf numFmtId="0" fontId="17" fillId="0" borderId="0" xfId="0" applyFont="1" applyAlignment="1">
      <alignment horizontal="right" vertical="center" indent="1"/>
    </xf>
    <xf numFmtId="0" fontId="3" fillId="0" borderId="0" xfId="0" applyFont="1" applyAlignment="1">
      <alignment vertical="center" wrapText="1"/>
    </xf>
    <xf numFmtId="0" fontId="3" fillId="0" borderId="0" xfId="0" applyFont="1" applyAlignment="1">
      <alignment horizontal="left" vertical="top"/>
    </xf>
    <xf numFmtId="166" fontId="0" fillId="0" borderId="0" xfId="0" applyNumberFormat="1" applyAlignment="1">
      <alignment vertical="top"/>
    </xf>
    <xf numFmtId="168" fontId="0" fillId="7" borderId="13" xfId="0" applyNumberFormat="1" applyFill="1" applyBorder="1"/>
    <xf numFmtId="0" fontId="23" fillId="0" borderId="0" xfId="0" applyFont="1" applyAlignment="1">
      <alignment horizontal="center" vertical="center"/>
    </xf>
    <xf numFmtId="166" fontId="3" fillId="0" borderId="0" xfId="0" applyNumberFormat="1" applyFont="1" applyAlignment="1">
      <alignment vertical="top"/>
    </xf>
    <xf numFmtId="0" fontId="0" fillId="0" borderId="0" xfId="0" quotePrefix="1"/>
    <xf numFmtId="0" fontId="8" fillId="3" borderId="1" xfId="0" applyFont="1" applyFill="1" applyBorder="1" applyAlignment="1">
      <alignment vertical="center"/>
    </xf>
    <xf numFmtId="0" fontId="5" fillId="4" borderId="3" xfId="0" applyFont="1" applyFill="1" applyBorder="1" applyAlignment="1">
      <alignment vertical="center"/>
    </xf>
    <xf numFmtId="165" fontId="3" fillId="0" borderId="0" xfId="0" applyNumberFormat="1" applyFont="1" applyAlignment="1" applyProtection="1">
      <alignment vertical="center"/>
      <protection hidden="1"/>
    </xf>
    <xf numFmtId="2" fontId="3" fillId="0" borderId="11" xfId="0" applyNumberFormat="1" applyFont="1" applyBorder="1" applyAlignment="1" applyProtection="1">
      <alignment vertical="center"/>
      <protection hidden="1"/>
    </xf>
    <xf numFmtId="0" fontId="3" fillId="6" borderId="0" xfId="0" applyFont="1" applyFill="1" applyAlignment="1">
      <alignment horizontal="center" vertical="center"/>
    </xf>
    <xf numFmtId="0" fontId="3" fillId="3" borderId="12" xfId="0" applyFont="1" applyFill="1" applyBorder="1" applyAlignment="1">
      <alignment vertical="center"/>
    </xf>
    <xf numFmtId="0" fontId="9" fillId="6" borderId="0" xfId="0" applyFont="1" applyFill="1" applyAlignment="1">
      <alignment horizontal="left" vertical="center"/>
    </xf>
    <xf numFmtId="0" fontId="1" fillId="0" borderId="11" xfId="0" applyFont="1" applyBorder="1" applyAlignment="1">
      <alignment vertical="center"/>
    </xf>
    <xf numFmtId="0" fontId="3" fillId="0" borderId="11" xfId="0" applyFont="1" applyBorder="1" applyAlignment="1">
      <alignment vertical="center"/>
    </xf>
    <xf numFmtId="0" fontId="0" fillId="0" borderId="0" xfId="0" applyAlignment="1">
      <alignment wrapText="1"/>
    </xf>
    <xf numFmtId="0" fontId="0" fillId="0" borderId="0" xfId="0" applyAlignment="1">
      <alignment horizontal="left" wrapText="1"/>
    </xf>
    <xf numFmtId="0" fontId="3" fillId="0" borderId="11" xfId="0" applyFont="1" applyBorder="1" applyAlignment="1">
      <alignment horizontal="center" vertical="center"/>
    </xf>
    <xf numFmtId="0" fontId="3" fillId="0" borderId="0" xfId="0" applyFont="1" applyAlignment="1">
      <alignment horizontal="left" wrapText="1"/>
    </xf>
    <xf numFmtId="0" fontId="3" fillId="6" borderId="0" xfId="0" applyFont="1" applyFill="1" applyAlignment="1">
      <alignment horizontal="left" vertical="center"/>
    </xf>
    <xf numFmtId="0" fontId="3" fillId="0" borderId="11" xfId="0" applyFont="1" applyBorder="1" applyAlignment="1">
      <alignment horizontal="right" vertical="center"/>
    </xf>
    <xf numFmtId="0" fontId="5" fillId="0" borderId="0" xfId="0" applyFont="1" applyAlignment="1">
      <alignment vertical="center"/>
    </xf>
    <xf numFmtId="0" fontId="9" fillId="6" borderId="0" xfId="0" applyFont="1" applyFill="1" applyAlignment="1">
      <alignment vertical="center"/>
    </xf>
    <xf numFmtId="0" fontId="12" fillId="0" borderId="0" xfId="0" applyFont="1" applyAlignment="1">
      <alignment vertical="center"/>
    </xf>
    <xf numFmtId="3" fontId="3" fillId="0" borderId="0" xfId="0" applyNumberFormat="1" applyFont="1" applyAlignment="1">
      <alignment vertical="center"/>
    </xf>
    <xf numFmtId="166" fontId="9" fillId="0" borderId="0" xfId="0" applyNumberFormat="1" applyFont="1" applyAlignment="1">
      <alignment horizontal="center" vertical="center"/>
    </xf>
    <xf numFmtId="0" fontId="3" fillId="6" borderId="12" xfId="0" applyFont="1" applyFill="1" applyBorder="1" applyAlignment="1">
      <alignment vertical="center"/>
    </xf>
    <xf numFmtId="0" fontId="3" fillId="6" borderId="12" xfId="0" applyFont="1" applyFill="1" applyBorder="1" applyAlignment="1">
      <alignment horizontal="center" vertical="center"/>
    </xf>
    <xf numFmtId="2" fontId="3" fillId="6" borderId="12" xfId="0" applyNumberFormat="1" applyFont="1" applyFill="1" applyBorder="1" applyAlignment="1">
      <alignment horizontal="center" vertical="center"/>
    </xf>
    <xf numFmtId="0" fontId="27" fillId="0" borderId="0" xfId="0" applyFont="1"/>
    <xf numFmtId="0" fontId="27" fillId="0" borderId="0" xfId="0" applyFont="1" applyAlignment="1">
      <alignment horizontal="center"/>
    </xf>
    <xf numFmtId="4" fontId="3" fillId="6" borderId="0" xfId="0" applyNumberFormat="1" applyFont="1" applyFill="1" applyAlignment="1">
      <alignment vertical="center"/>
    </xf>
    <xf numFmtId="3" fontId="3" fillId="6" borderId="12" xfId="0" applyNumberFormat="1" applyFont="1" applyFill="1" applyBorder="1" applyAlignment="1">
      <alignment horizontal="center" vertical="center"/>
    </xf>
    <xf numFmtId="1" fontId="3" fillId="6" borderId="12" xfId="0" applyNumberFormat="1" applyFont="1" applyFill="1" applyBorder="1" applyAlignment="1">
      <alignment horizontal="center" vertical="center"/>
    </xf>
    <xf numFmtId="0" fontId="5" fillId="4" borderId="0" xfId="0" applyFont="1" applyFill="1" applyAlignment="1">
      <alignment horizontal="right" vertical="center"/>
    </xf>
    <xf numFmtId="0" fontId="15" fillId="0" borderId="0" xfId="0" applyFont="1" applyAlignment="1">
      <alignment horizontal="left" vertical="center" wrapText="1"/>
    </xf>
    <xf numFmtId="2" fontId="3" fillId="0" borderId="0" xfId="0" applyNumberFormat="1" applyFont="1" applyAlignment="1">
      <alignment horizontal="right" vertical="center"/>
    </xf>
    <xf numFmtId="0" fontId="3" fillId="0" borderId="0" xfId="0" applyFont="1" applyAlignment="1">
      <alignment horizontal="center" vertical="center" wrapText="1"/>
    </xf>
    <xf numFmtId="168" fontId="18" fillId="0" borderId="0" xfId="0" applyNumberFormat="1" applyFont="1" applyAlignment="1">
      <alignment horizontal="left" vertical="center"/>
    </xf>
    <xf numFmtId="0" fontId="2" fillId="0" borderId="0" xfId="0" applyFont="1" applyAlignment="1">
      <alignment horizontal="right" vertical="center" wrapText="1"/>
    </xf>
    <xf numFmtId="0" fontId="3" fillId="3" borderId="1" xfId="0" applyFont="1" applyFill="1" applyBorder="1" applyAlignment="1">
      <alignment vertical="center"/>
    </xf>
    <xf numFmtId="0" fontId="1"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right" vertical="center"/>
    </xf>
    <xf numFmtId="0" fontId="18" fillId="0" borderId="0" xfId="0" applyFont="1" applyAlignment="1">
      <alignment horizontal="center" vertical="center" wrapText="1"/>
    </xf>
    <xf numFmtId="0" fontId="3" fillId="0" borderId="0" xfId="0" applyFont="1" applyAlignment="1">
      <alignment horizontal="left" vertical="top" wrapText="1"/>
    </xf>
    <xf numFmtId="0" fontId="15" fillId="0" borderId="0" xfId="0" applyFont="1" applyAlignment="1">
      <alignment horizontal="left" vertical="center" wrapText="1"/>
    </xf>
    <xf numFmtId="0" fontId="15" fillId="0" borderId="0" xfId="0" applyFont="1" applyAlignment="1">
      <alignment horizontal="left" vertical="top" wrapText="1"/>
    </xf>
    <xf numFmtId="0" fontId="3" fillId="0" borderId="2" xfId="0" applyFont="1" applyBorder="1" applyAlignment="1" applyProtection="1">
      <alignment horizontal="center" vertical="center"/>
      <protection hidden="1"/>
    </xf>
    <xf numFmtId="4" fontId="3" fillId="0" borderId="2" xfId="0" applyNumberFormat="1" applyFont="1" applyBorder="1" applyAlignment="1" applyProtection="1">
      <alignment horizontal="right" vertical="center"/>
      <protection locked="0"/>
    </xf>
    <xf numFmtId="2" fontId="3" fillId="0" borderId="0" xfId="0" applyNumberFormat="1" applyFont="1" applyAlignment="1">
      <alignment horizontal="right" vertical="center"/>
    </xf>
    <xf numFmtId="4" fontId="3" fillId="0" borderId="1" xfId="0" applyNumberFormat="1" applyFont="1" applyBorder="1" applyAlignment="1" applyProtection="1">
      <alignment horizontal="right" vertical="center"/>
      <protection locked="0"/>
    </xf>
    <xf numFmtId="164" fontId="3" fillId="0" borderId="1" xfId="0" applyNumberFormat="1" applyFont="1" applyBorder="1" applyAlignment="1" applyProtection="1">
      <alignment horizontal="center" vertical="center"/>
      <protection locked="0"/>
    </xf>
    <xf numFmtId="0" fontId="3" fillId="0" borderId="5" xfId="0" applyFont="1" applyBorder="1" applyAlignment="1" applyProtection="1">
      <alignment horizontal="left" vertical="top" wrapText="1"/>
      <protection locked="0"/>
    </xf>
    <xf numFmtId="0" fontId="3" fillId="0" borderId="3"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3" fillId="0" borderId="1" xfId="0" applyFont="1" applyBorder="1" applyAlignment="1" applyProtection="1">
      <alignment horizontal="left" vertical="center"/>
      <protection hidden="1"/>
    </xf>
    <xf numFmtId="164" fontId="3" fillId="0" borderId="1" xfId="0" applyNumberFormat="1" applyFont="1" applyBorder="1" applyAlignment="1" applyProtection="1">
      <alignment horizontal="center" vertical="center"/>
      <protection hidden="1"/>
    </xf>
    <xf numFmtId="0" fontId="3" fillId="0" borderId="0" xfId="0" applyFont="1" applyAlignment="1">
      <alignment horizontal="center" vertical="center" wrapText="1"/>
    </xf>
    <xf numFmtId="172" fontId="3" fillId="0" borderId="1" xfId="0" applyNumberFormat="1"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3" fontId="3" fillId="0" borderId="2" xfId="0" applyNumberFormat="1" applyFont="1" applyBorder="1" applyAlignment="1" applyProtection="1">
      <alignment horizontal="right" vertical="center"/>
      <protection locked="0"/>
    </xf>
    <xf numFmtId="168" fontId="18" fillId="0" borderId="0" xfId="0" applyNumberFormat="1" applyFont="1" applyAlignment="1">
      <alignment horizontal="left" vertical="center"/>
    </xf>
    <xf numFmtId="3" fontId="3" fillId="0" borderId="2" xfId="0" applyNumberFormat="1" applyFont="1" applyBorder="1" applyAlignment="1" applyProtection="1">
      <alignment horizontal="right" vertical="center"/>
      <protection hidden="1"/>
    </xf>
    <xf numFmtId="2" fontId="3" fillId="0" borderId="2" xfId="0" applyNumberFormat="1" applyFont="1" applyBorder="1" applyAlignment="1" applyProtection="1">
      <alignment horizontal="right" vertical="center"/>
      <protection locked="0"/>
    </xf>
    <xf numFmtId="165" fontId="3" fillId="0" borderId="1" xfId="0" applyNumberFormat="1" applyFont="1" applyBorder="1" applyAlignment="1" applyProtection="1">
      <alignment horizontal="right" vertical="center"/>
      <protection locked="0"/>
    </xf>
    <xf numFmtId="173" fontId="3" fillId="0" borderId="1" xfId="0" applyNumberFormat="1" applyFont="1" applyBorder="1" applyAlignment="1" applyProtection="1">
      <alignment horizontal="right" vertical="center"/>
      <protection locked="0"/>
    </xf>
    <xf numFmtId="2" fontId="3" fillId="0" borderId="1" xfId="0" applyNumberFormat="1" applyFont="1" applyBorder="1" applyAlignment="1" applyProtection="1">
      <alignment horizontal="right" vertical="center"/>
      <protection locked="0"/>
    </xf>
    <xf numFmtId="3" fontId="3" fillId="0" borderId="1" xfId="0" applyNumberFormat="1" applyFont="1" applyBorder="1" applyAlignment="1" applyProtection="1">
      <alignment horizontal="right" vertical="center"/>
      <protection locked="0"/>
    </xf>
    <xf numFmtId="0" fontId="3" fillId="0" borderId="0" xfId="0" applyFont="1" applyAlignment="1" applyProtection="1">
      <alignment horizontal="right" vertical="center"/>
      <protection locked="0"/>
    </xf>
    <xf numFmtId="0" fontId="3" fillId="0" borderId="1" xfId="0" applyFont="1" applyBorder="1" applyAlignment="1" applyProtection="1">
      <alignment horizontal="left" vertical="center"/>
      <protection locked="0"/>
    </xf>
    <xf numFmtId="0" fontId="3" fillId="0" borderId="2" xfId="0" applyFont="1" applyBorder="1" applyAlignment="1" applyProtection="1">
      <alignment horizontal="left" vertical="center"/>
      <protection locked="0"/>
    </xf>
    <xf numFmtId="0" fontId="2" fillId="0" borderId="0" xfId="0" applyFont="1" applyAlignment="1">
      <alignment horizontal="right" vertical="center" wrapText="1"/>
    </xf>
    <xf numFmtId="1" fontId="3" fillId="0" borderId="2" xfId="0" applyNumberFormat="1" applyFont="1" applyBorder="1" applyAlignment="1" applyProtection="1">
      <alignment horizontal="right" vertical="center"/>
      <protection locked="0"/>
    </xf>
    <xf numFmtId="0" fontId="3" fillId="0" borderId="1" xfId="0" applyFont="1" applyBorder="1" applyAlignment="1" applyProtection="1">
      <alignment horizontal="center" vertical="center"/>
      <protection locked="0"/>
    </xf>
    <xf numFmtId="4" fontId="3" fillId="0" borderId="1" xfId="0" applyNumberFormat="1" applyFont="1" applyBorder="1" applyAlignment="1" applyProtection="1">
      <alignment horizontal="right" vertical="center"/>
      <protection hidden="1"/>
    </xf>
    <xf numFmtId="170" fontId="3" fillId="0" borderId="2" xfId="0" applyNumberFormat="1" applyFont="1" applyBorder="1" applyAlignment="1" applyProtection="1">
      <alignment horizontal="center" vertical="center"/>
      <protection locked="0"/>
    </xf>
    <xf numFmtId="0" fontId="11" fillId="0" borderId="2" xfId="1" applyBorder="1" applyAlignment="1" applyProtection="1">
      <alignment horizontal="left" vertical="center"/>
      <protection locked="0"/>
    </xf>
    <xf numFmtId="0" fontId="14" fillId="0" borderId="0" xfId="0" applyFont="1" applyAlignment="1">
      <alignment horizontal="left" vertical="center"/>
    </xf>
    <xf numFmtId="0" fontId="3" fillId="3" borderId="1" xfId="0" applyFont="1" applyFill="1" applyBorder="1" applyAlignment="1">
      <alignment vertical="center"/>
    </xf>
    <xf numFmtId="0" fontId="1" fillId="0" borderId="0" xfId="0" applyFont="1" applyAlignment="1">
      <alignment horizontal="left" vertical="center"/>
    </xf>
    <xf numFmtId="4" fontId="3" fillId="0" borderId="4" xfId="0" applyNumberFormat="1" applyFont="1" applyBorder="1" applyAlignment="1" applyProtection="1">
      <alignment horizontal="right" vertical="center"/>
      <protection locked="0"/>
    </xf>
    <xf numFmtId="164" fontId="3" fillId="0" borderId="2" xfId="0" applyNumberFormat="1" applyFont="1" applyBorder="1" applyAlignment="1" applyProtection="1">
      <alignment horizontal="center" vertical="center"/>
      <protection locked="0"/>
    </xf>
    <xf numFmtId="0" fontId="3" fillId="0" borderId="0" xfId="0" applyFont="1" applyAlignment="1">
      <alignment horizontal="center" vertical="center"/>
    </xf>
    <xf numFmtId="2" fontId="3" fillId="0" borderId="1" xfId="0" applyNumberFormat="1" applyFont="1" applyBorder="1" applyAlignment="1" applyProtection="1">
      <alignment horizontal="right" vertical="center"/>
      <protection hidden="1"/>
    </xf>
    <xf numFmtId="0" fontId="3" fillId="0" borderId="0" xfId="0" applyFont="1" applyAlignment="1">
      <alignment horizontal="right" vertical="center"/>
    </xf>
    <xf numFmtId="4" fontId="3" fillId="0" borderId="1" xfId="0" applyNumberFormat="1" applyFont="1" applyBorder="1" applyAlignment="1">
      <alignment horizontal="right" vertical="center"/>
    </xf>
    <xf numFmtId="0" fontId="18" fillId="0" borderId="0" xfId="0" applyFont="1" applyAlignment="1">
      <alignment horizontal="center" vertical="center" wrapText="1"/>
    </xf>
    <xf numFmtId="0" fontId="3" fillId="3" borderId="1" xfId="0" applyFont="1" applyFill="1" applyBorder="1" applyAlignment="1">
      <alignment horizontal="left" vertical="center"/>
    </xf>
    <xf numFmtId="0" fontId="3" fillId="3" borderId="1" xfId="0" applyFont="1" applyFill="1" applyBorder="1" applyAlignment="1">
      <alignment horizontal="center" vertical="center"/>
    </xf>
    <xf numFmtId="0" fontId="9" fillId="4" borderId="0" xfId="0" applyFont="1" applyFill="1" applyAlignment="1">
      <alignment horizontal="left" vertical="center"/>
    </xf>
    <xf numFmtId="0" fontId="9" fillId="4" borderId="0" xfId="0" applyFont="1" applyFill="1" applyAlignment="1">
      <alignment vertical="center"/>
    </xf>
    <xf numFmtId="0" fontId="9" fillId="3" borderId="0" xfId="0" applyFont="1" applyFill="1" applyAlignment="1">
      <alignment horizontal="left" vertical="center"/>
    </xf>
    <xf numFmtId="165" fontId="3" fillId="0" borderId="1" xfId="0" applyNumberFormat="1" applyFont="1" applyBorder="1" applyAlignment="1" applyProtection="1">
      <alignment horizontal="right" vertical="center"/>
      <protection hidden="1"/>
    </xf>
    <xf numFmtId="165" fontId="3" fillId="0" borderId="2" xfId="0" applyNumberFormat="1" applyFont="1" applyBorder="1" applyAlignment="1" applyProtection="1">
      <alignment horizontal="right" vertical="center"/>
      <protection hidden="1"/>
    </xf>
    <xf numFmtId="173" fontId="3" fillId="0" borderId="2" xfId="0" applyNumberFormat="1" applyFont="1" applyBorder="1" applyAlignment="1" applyProtection="1">
      <alignment horizontal="right" vertical="center"/>
      <protection locked="0"/>
    </xf>
    <xf numFmtId="170" fontId="3" fillId="0" borderId="1" xfId="0" applyNumberFormat="1" applyFont="1" applyBorder="1" applyAlignment="1" applyProtection="1">
      <alignment horizontal="center" vertical="center"/>
      <protection locked="0"/>
    </xf>
    <xf numFmtId="171" fontId="3" fillId="0" borderId="1" xfId="0" applyNumberFormat="1" applyFont="1" applyBorder="1" applyAlignment="1" applyProtection="1">
      <alignment horizontal="center" vertical="center"/>
      <protection locked="0"/>
    </xf>
    <xf numFmtId="0" fontId="3" fillId="0" borderId="2" xfId="0" applyFont="1" applyBorder="1" applyAlignment="1" applyProtection="1">
      <alignment horizontal="left" vertical="center"/>
      <protection hidden="1"/>
    </xf>
    <xf numFmtId="0" fontId="3" fillId="0" borderId="1" xfId="0" applyFont="1" applyBorder="1" applyAlignment="1">
      <alignment horizontal="left" vertical="center"/>
    </xf>
    <xf numFmtId="2" fontId="3" fillId="0" borderId="2" xfId="0" applyNumberFormat="1" applyFont="1" applyBorder="1" applyAlignment="1" applyProtection="1">
      <alignment horizontal="right" vertical="center"/>
      <protection hidden="1"/>
    </xf>
    <xf numFmtId="0" fontId="3" fillId="0" borderId="0" xfId="0" applyFont="1" applyAlignment="1">
      <alignment horizontal="left" vertical="top" wrapText="1"/>
    </xf>
    <xf numFmtId="2" fontId="3" fillId="0" borderId="2" xfId="0" applyNumberFormat="1" applyFont="1" applyBorder="1" applyAlignment="1" applyProtection="1">
      <alignment horizontal="center" vertical="center"/>
      <protection locked="0"/>
    </xf>
    <xf numFmtId="3" fontId="3" fillId="0" borderId="1" xfId="0" applyNumberFormat="1" applyFont="1" applyBorder="1" applyAlignment="1" applyProtection="1">
      <alignment horizontal="right" vertical="center"/>
      <protection hidden="1"/>
    </xf>
    <xf numFmtId="0" fontId="3" fillId="0" borderId="1" xfId="0" applyFont="1" applyBorder="1" applyAlignment="1" applyProtection="1">
      <alignment horizontal="right" vertical="center"/>
      <protection hidden="1"/>
    </xf>
    <xf numFmtId="2" fontId="3" fillId="0" borderId="1" xfId="0" applyNumberFormat="1" applyFont="1" applyBorder="1" applyAlignment="1">
      <alignment horizontal="right" vertical="center"/>
    </xf>
    <xf numFmtId="2" fontId="3" fillId="0" borderId="2" xfId="0" applyNumberFormat="1" applyFont="1" applyBorder="1" applyAlignment="1">
      <alignment horizontal="right" vertical="center"/>
    </xf>
    <xf numFmtId="3" fontId="3" fillId="0" borderId="1" xfId="0" applyNumberFormat="1" applyFont="1" applyBorder="1" applyAlignment="1">
      <alignment horizontal="right" vertical="center"/>
    </xf>
    <xf numFmtId="3" fontId="3" fillId="0" borderId="2" xfId="0" applyNumberFormat="1" applyFont="1" applyBorder="1" applyAlignment="1">
      <alignment horizontal="right" vertical="center"/>
    </xf>
    <xf numFmtId="164"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pplyProtection="1">
      <alignment horizontal="right" vertical="center"/>
      <protection locked="0"/>
    </xf>
    <xf numFmtId="0" fontId="0" fillId="0" borderId="2" xfId="0" applyBorder="1" applyAlignment="1" applyProtection="1">
      <alignment horizontal="left" vertical="center"/>
      <protection locked="0"/>
    </xf>
    <xf numFmtId="0" fontId="0" fillId="0" borderId="2" xfId="0" applyBorder="1" applyAlignment="1" applyProtection="1">
      <alignment horizontal="center" vertical="center"/>
      <protection locked="0"/>
    </xf>
    <xf numFmtId="167" fontId="0" fillId="0" borderId="2" xfId="0" applyNumberFormat="1" applyBorder="1" applyAlignment="1" applyProtection="1">
      <alignment horizontal="right" vertical="center"/>
      <protection locked="0"/>
    </xf>
    <xf numFmtId="170" fontId="0" fillId="0" borderId="1" xfId="0" applyNumberFormat="1" applyBorder="1" applyAlignment="1" applyProtection="1">
      <alignment horizontal="center" vertical="center"/>
      <protection locked="0"/>
    </xf>
    <xf numFmtId="14" fontId="3" fillId="3" borderId="1" xfId="0" applyNumberFormat="1" applyFont="1" applyFill="1" applyBorder="1" applyAlignment="1">
      <alignment horizontal="center" vertical="center"/>
    </xf>
    <xf numFmtId="0" fontId="0" fillId="0" borderId="1" xfId="0" applyBorder="1" applyAlignment="1" applyProtection="1">
      <alignment horizontal="left" vertical="center"/>
      <protection locked="0"/>
    </xf>
    <xf numFmtId="164" fontId="0" fillId="0" borderId="1" xfId="0" applyNumberFormat="1" applyBorder="1" applyAlignment="1" applyProtection="1">
      <alignment horizontal="center" vertical="center"/>
      <protection locked="0"/>
    </xf>
    <xf numFmtId="173" fontId="0" fillId="0" borderId="2" xfId="0" applyNumberFormat="1" applyBorder="1" applyAlignment="1" applyProtection="1">
      <alignment horizontal="right" vertical="center"/>
      <protection locked="0"/>
    </xf>
    <xf numFmtId="0" fontId="0" fillId="0" borderId="5"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3" fillId="0" borderId="0" xfId="0" applyFont="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170" fontId="0" fillId="0" borderId="2" xfId="0" applyNumberFormat="1" applyBorder="1" applyAlignment="1" applyProtection="1">
      <alignment horizontal="left" vertical="center"/>
      <protection locked="0"/>
    </xf>
  </cellXfs>
  <cellStyles count="2">
    <cellStyle name="Hyperlink" xfId="1" builtinId="8"/>
    <cellStyle name="Normal" xfId="0" builtinId="0"/>
  </cellStyles>
  <dxfs count="205">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7"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9" tint="0.59996337778862885"/>
        </patternFill>
      </fill>
    </dxf>
    <dxf>
      <fill>
        <patternFill>
          <bgColor theme="7" tint="0.59996337778862885"/>
        </patternFill>
      </fill>
    </dxf>
    <dxf>
      <fill>
        <patternFill>
          <bgColor theme="9" tint="0.59996337778862885"/>
        </patternFill>
      </fill>
    </dxf>
    <dxf>
      <fill>
        <patternFill>
          <bgColor theme="9" tint="0.59996337778862885"/>
        </patternFill>
      </fill>
    </dxf>
    <dxf>
      <fill>
        <patternFill>
          <bgColor theme="7"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7"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7" tint="0.59996337778862885"/>
        </patternFill>
      </fill>
    </dxf>
    <dxf>
      <fill>
        <patternFill>
          <bgColor theme="9" tint="0.59996337778862885"/>
        </patternFill>
      </fill>
    </dxf>
    <dxf>
      <fill>
        <patternFill>
          <bgColor theme="7"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7"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7"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5" tint="0.59996337778862885"/>
        </patternFill>
      </fill>
    </dxf>
    <dxf>
      <fill>
        <patternFill>
          <bgColor theme="7" tint="0.59996337778862885"/>
        </patternFill>
      </fill>
    </dxf>
    <dxf>
      <fill>
        <patternFill>
          <bgColor theme="7" tint="0.59996337778862885"/>
        </patternFill>
      </fill>
    </dxf>
    <dxf>
      <fill>
        <patternFill>
          <bgColor theme="9" tint="0.59996337778862885"/>
        </patternFill>
      </fill>
    </dxf>
    <dxf>
      <fill>
        <patternFill>
          <bgColor theme="9" tint="0.59996337778862885"/>
        </patternFill>
      </fill>
    </dxf>
    <dxf>
      <fill>
        <patternFill>
          <bgColor theme="7"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s>
  <tableStyles count="0" defaultTableStyle="TableStyleMedium2" defaultPivotStyle="PivotStyleLight16"/>
  <colors>
    <mruColors>
      <color rgb="FFFFFFCC"/>
      <color rgb="FFFF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emf"/><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9.png"/><Relationship Id="rId1" Type="http://schemas.openxmlformats.org/officeDocument/2006/relationships/image" Target="../media/image8.jpg"/><Relationship Id="rId4" Type="http://schemas.openxmlformats.org/officeDocument/2006/relationships/image" Target="../media/image6.emf"/></Relationships>
</file>

<file path=xl/drawings/_rels/drawing3.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10.png"/><Relationship Id="rId1" Type="http://schemas.openxmlformats.org/officeDocument/2006/relationships/image" Target="../media/image11.png"/></Relationships>
</file>

<file path=xl/drawings/_rels/drawing4.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13.png"/><Relationship Id="rId1" Type="http://schemas.openxmlformats.org/officeDocument/2006/relationships/image" Target="../media/image1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editAs="oneCell">
    <xdr:from>
      <xdr:col>2</xdr:col>
      <xdr:colOff>105532</xdr:colOff>
      <xdr:row>33</xdr:row>
      <xdr:rowOff>73190</xdr:rowOff>
    </xdr:from>
    <xdr:to>
      <xdr:col>2</xdr:col>
      <xdr:colOff>972942</xdr:colOff>
      <xdr:row>34</xdr:row>
      <xdr:rowOff>2434</xdr:rowOff>
    </xdr:to>
    <xdr:pic>
      <xdr:nvPicPr>
        <xdr:cNvPr id="7" name="Picture 6">
          <a:extLst>
            <a:ext uri="{FF2B5EF4-FFF2-40B4-BE49-F238E27FC236}">
              <a16:creationId xmlns:a16="http://schemas.microsoft.com/office/drawing/2014/main" id="{993E7F6A-B6E9-41E9-A542-7BEF39FA141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956103" y="10920027"/>
          <a:ext cx="854075" cy="727906"/>
        </a:xfrm>
        <a:prstGeom prst="rect">
          <a:avLst/>
        </a:prstGeom>
        <a:noFill/>
        <a:ln>
          <a:noFill/>
        </a:ln>
      </xdr:spPr>
    </xdr:pic>
    <xdr:clientData/>
  </xdr:twoCellAnchor>
  <xdr:twoCellAnchor editAs="oneCell">
    <xdr:from>
      <xdr:col>2</xdr:col>
      <xdr:colOff>134425</xdr:colOff>
      <xdr:row>32</xdr:row>
      <xdr:rowOff>90173</xdr:rowOff>
    </xdr:from>
    <xdr:to>
      <xdr:col>2</xdr:col>
      <xdr:colOff>934524</xdr:colOff>
      <xdr:row>32</xdr:row>
      <xdr:rowOff>796928</xdr:rowOff>
    </xdr:to>
    <xdr:pic>
      <xdr:nvPicPr>
        <xdr:cNvPr id="10" name="Picture 9">
          <a:extLst>
            <a:ext uri="{FF2B5EF4-FFF2-40B4-BE49-F238E27FC236}">
              <a16:creationId xmlns:a16="http://schemas.microsoft.com/office/drawing/2014/main" id="{3D73E453-C06D-4DD4-83A3-B9E5258DAA2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1990828" y="9615173"/>
          <a:ext cx="796289" cy="706755"/>
        </a:xfrm>
        <a:prstGeom prst="rect">
          <a:avLst/>
        </a:prstGeom>
        <a:noFill/>
        <a:ln>
          <a:noFill/>
        </a:ln>
      </xdr:spPr>
    </xdr:pic>
    <xdr:clientData/>
  </xdr:twoCellAnchor>
  <xdr:twoCellAnchor editAs="oneCell">
    <xdr:from>
      <xdr:col>2</xdr:col>
      <xdr:colOff>170814</xdr:colOff>
      <xdr:row>29</xdr:row>
      <xdr:rowOff>49846</xdr:rowOff>
    </xdr:from>
    <xdr:to>
      <xdr:col>2</xdr:col>
      <xdr:colOff>894714</xdr:colOff>
      <xdr:row>29</xdr:row>
      <xdr:rowOff>780429</xdr:rowOff>
    </xdr:to>
    <xdr:pic>
      <xdr:nvPicPr>
        <xdr:cNvPr id="11" name="Picture 10">
          <a:extLst>
            <a:ext uri="{FF2B5EF4-FFF2-40B4-BE49-F238E27FC236}">
              <a16:creationId xmlns:a16="http://schemas.microsoft.com/office/drawing/2014/main" id="{10E5F845-1F03-4F4D-B2BC-B05710ABA2B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027217" y="7300509"/>
          <a:ext cx="723900" cy="730583"/>
        </a:xfrm>
        <a:prstGeom prst="rect">
          <a:avLst/>
        </a:prstGeom>
        <a:ln>
          <a:noFill/>
        </a:ln>
      </xdr:spPr>
    </xdr:pic>
    <xdr:clientData/>
  </xdr:twoCellAnchor>
  <xdr:twoCellAnchor editAs="oneCell">
    <xdr:from>
      <xdr:col>2</xdr:col>
      <xdr:colOff>113620</xdr:colOff>
      <xdr:row>31</xdr:row>
      <xdr:rowOff>93822</xdr:rowOff>
    </xdr:from>
    <xdr:to>
      <xdr:col>2</xdr:col>
      <xdr:colOff>951518</xdr:colOff>
      <xdr:row>32</xdr:row>
      <xdr:rowOff>1293</xdr:rowOff>
    </xdr:to>
    <xdr:pic>
      <xdr:nvPicPr>
        <xdr:cNvPr id="12" name="Picture 11">
          <a:extLst>
            <a:ext uri="{FF2B5EF4-FFF2-40B4-BE49-F238E27FC236}">
              <a16:creationId xmlns:a16="http://schemas.microsoft.com/office/drawing/2014/main" id="{8C985F67-4DC8-4915-81E3-E884CD504AF4}"/>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bwMode="auto">
        <a:xfrm>
          <a:off x="1970023" y="8860710"/>
          <a:ext cx="837898" cy="720090"/>
        </a:xfrm>
        <a:prstGeom prst="rect">
          <a:avLst/>
        </a:prstGeom>
        <a:noFill/>
        <a:ln>
          <a:noFill/>
        </a:ln>
      </xdr:spPr>
    </xdr:pic>
    <xdr:clientData/>
  </xdr:twoCellAnchor>
  <xdr:twoCellAnchor editAs="oneCell">
    <xdr:from>
      <xdr:col>2</xdr:col>
      <xdr:colOff>175130</xdr:colOff>
      <xdr:row>30</xdr:row>
      <xdr:rowOff>91756</xdr:rowOff>
    </xdr:from>
    <xdr:to>
      <xdr:col>2</xdr:col>
      <xdr:colOff>891914</xdr:colOff>
      <xdr:row>31</xdr:row>
      <xdr:rowOff>1133</xdr:rowOff>
    </xdr:to>
    <xdr:pic>
      <xdr:nvPicPr>
        <xdr:cNvPr id="13" name="Picture 12" descr="Logo&#10;&#10;Description automatically generated">
          <a:extLst>
            <a:ext uri="{FF2B5EF4-FFF2-40B4-BE49-F238E27FC236}">
              <a16:creationId xmlns:a16="http://schemas.microsoft.com/office/drawing/2014/main" id="{2AC825A1-53E2-45A8-8241-FC60494996E4}"/>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031533" y="8100532"/>
          <a:ext cx="720594" cy="72580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4</xdr:col>
          <xdr:colOff>6627</xdr:colOff>
          <xdr:row>28</xdr:row>
          <xdr:rowOff>175592</xdr:rowOff>
        </xdr:from>
        <xdr:to>
          <xdr:col>4</xdr:col>
          <xdr:colOff>917713</xdr:colOff>
          <xdr:row>29</xdr:row>
          <xdr:rowOff>801756</xdr:rowOff>
        </xdr:to>
        <xdr:pic>
          <xdr:nvPicPr>
            <xdr:cNvPr id="15" name="Picture 14">
              <a:extLst>
                <a:ext uri="{FF2B5EF4-FFF2-40B4-BE49-F238E27FC236}">
                  <a16:creationId xmlns:a16="http://schemas.microsoft.com/office/drawing/2014/main" id="{2C890635-FD55-45B4-91BB-696BDB8A3020}"/>
                </a:ext>
              </a:extLst>
            </xdr:cNvPr>
            <xdr:cNvPicPr>
              <a:picLocks noChangeAspect="1"/>
              <a:extLst>
                <a:ext uri="{84589F7E-364E-4C9E-8A38-B11213B215E9}">
                  <a14:cameraTool cellRange="Logo" spid="_x0000_s1491"/>
                </a:ext>
              </a:extLst>
            </xdr:cNvPicPr>
          </xdr:nvPicPr>
          <xdr:blipFill rotWithShape="1">
            <a:blip xmlns:r="http://schemas.openxmlformats.org/officeDocument/2006/relationships" r:embed="rId6"/>
            <a:srcRect l="6484" t="5429" r="9418" b="-3818"/>
            <a:stretch>
              <a:fillRect/>
            </a:stretch>
          </xdr:blipFill>
          <xdr:spPr bwMode="auto">
            <a:xfrm>
              <a:off x="3332923" y="5317435"/>
              <a:ext cx="911086" cy="808382"/>
            </a:xfrm>
            <a:prstGeom prst="rect">
              <a:avLst/>
            </a:prstGeom>
            <a:noFill/>
            <a:ln>
              <a:noFill/>
            </a:ln>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43</xdr:col>
      <xdr:colOff>104128</xdr:colOff>
      <xdr:row>57</xdr:row>
      <xdr:rowOff>101328</xdr:rowOff>
    </xdr:from>
    <xdr:to>
      <xdr:col>74</xdr:col>
      <xdr:colOff>168173</xdr:colOff>
      <xdr:row>104</xdr:row>
      <xdr:rowOff>18233</xdr:rowOff>
    </xdr:to>
    <xdr:pic>
      <xdr:nvPicPr>
        <xdr:cNvPr id="3" name="Picture 2">
          <a:extLst>
            <a:ext uri="{FF2B5EF4-FFF2-40B4-BE49-F238E27FC236}">
              <a16:creationId xmlns:a16="http://schemas.microsoft.com/office/drawing/2014/main" id="{3E6E5598-467E-46C1-854F-8B977E590F9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623" t="729" r="5286" b="4073"/>
        <a:stretch/>
      </xdr:blipFill>
      <xdr:spPr bwMode="auto">
        <a:xfrm>
          <a:off x="9171928" y="9321528"/>
          <a:ext cx="5971450" cy="827985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32</xdr:col>
      <xdr:colOff>174625</xdr:colOff>
      <xdr:row>55</xdr:row>
      <xdr:rowOff>68580</xdr:rowOff>
    </xdr:from>
    <xdr:to>
      <xdr:col>36</xdr:col>
      <xdr:colOff>98523</xdr:colOff>
      <xdr:row>56</xdr:row>
      <xdr:rowOff>172720</xdr:rowOff>
    </xdr:to>
    <xdr:pic>
      <xdr:nvPicPr>
        <xdr:cNvPr id="9" name="Picture 8">
          <a:extLst>
            <a:ext uri="{FF2B5EF4-FFF2-40B4-BE49-F238E27FC236}">
              <a16:creationId xmlns:a16="http://schemas.microsoft.com/office/drawing/2014/main" id="{B0BE7FD3-1275-479F-80D1-3C983C2323F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07125" y="8907780"/>
          <a:ext cx="685898" cy="294640"/>
        </a:xfrm>
        <a:prstGeom prst="rect">
          <a:avLst/>
        </a:prstGeom>
      </xdr:spPr>
    </xdr:pic>
    <xdr:clientData/>
  </xdr:twoCellAnchor>
  <xdr:oneCellAnchor>
    <xdr:from>
      <xdr:col>32</xdr:col>
      <xdr:colOff>137160</xdr:colOff>
      <xdr:row>102</xdr:row>
      <xdr:rowOff>72390</xdr:rowOff>
    </xdr:from>
    <xdr:ext cx="707488" cy="259080"/>
    <xdr:pic>
      <xdr:nvPicPr>
        <xdr:cNvPr id="13" name="Picture 12">
          <a:extLst>
            <a:ext uri="{FF2B5EF4-FFF2-40B4-BE49-F238E27FC236}">
              <a16:creationId xmlns:a16="http://schemas.microsoft.com/office/drawing/2014/main" id="{41ED544F-41E3-4E8F-A6BA-B2DF7EF52D6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169660" y="17693640"/>
          <a:ext cx="707488" cy="259080"/>
        </a:xfrm>
        <a:prstGeom prst="rect">
          <a:avLst/>
        </a:prstGeom>
      </xdr:spPr>
    </xdr:pic>
    <xdr:clientData/>
  </xdr:oneCellAnchor>
  <xdr:oneCellAnchor>
    <xdr:from>
      <xdr:col>32</xdr:col>
      <xdr:colOff>124460</xdr:colOff>
      <xdr:row>145</xdr:row>
      <xdr:rowOff>78740</xdr:rowOff>
    </xdr:from>
    <xdr:ext cx="707488" cy="259080"/>
    <xdr:pic>
      <xdr:nvPicPr>
        <xdr:cNvPr id="14" name="Picture 13">
          <a:extLst>
            <a:ext uri="{FF2B5EF4-FFF2-40B4-BE49-F238E27FC236}">
              <a16:creationId xmlns:a16="http://schemas.microsoft.com/office/drawing/2014/main" id="{FD5143E6-0D37-4109-A5FC-A2620C63738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156960" y="26272490"/>
          <a:ext cx="707488" cy="259080"/>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5</xdr:col>
          <xdr:colOff>20181</xdr:colOff>
          <xdr:row>5</xdr:row>
          <xdr:rowOff>1778</xdr:rowOff>
        </xdr:to>
        <xdr:pic>
          <xdr:nvPicPr>
            <xdr:cNvPr id="2" name="Picture 1">
              <a:extLst>
                <a:ext uri="{FF2B5EF4-FFF2-40B4-BE49-F238E27FC236}">
                  <a16:creationId xmlns:a16="http://schemas.microsoft.com/office/drawing/2014/main" id="{7186B492-6E70-4EE0-ADFC-D95A1F4396F1}"/>
                </a:ext>
              </a:extLst>
            </xdr:cNvPr>
            <xdr:cNvPicPr>
              <a:picLocks noChangeAspect="1"/>
              <a:extLst>
                <a:ext uri="{84589F7E-364E-4C9E-8A38-B11213B215E9}">
                  <a14:cameraTool cellRange="Logo" spid="_x0000_s2958"/>
                </a:ext>
              </a:extLst>
            </xdr:cNvPicPr>
          </xdr:nvPicPr>
          <xdr:blipFill rotWithShape="1">
            <a:blip xmlns:r="http://schemas.openxmlformats.org/officeDocument/2006/relationships" r:embed="rId4"/>
            <a:srcRect l="6484" t="5429" r="9418" b="-3818"/>
            <a:stretch>
              <a:fillRect/>
            </a:stretch>
          </xdr:blipFill>
          <xdr:spPr bwMode="auto">
            <a:xfrm>
              <a:off x="0" y="0"/>
              <a:ext cx="909181" cy="811403"/>
            </a:xfrm>
            <a:prstGeom prst="rect">
              <a:avLst/>
            </a:prstGeom>
            <a:noFill/>
            <a:ln>
              <a:noFill/>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0</xdr:row>
          <xdr:rowOff>0</xdr:rowOff>
        </xdr:from>
        <xdr:to>
          <xdr:col>46</xdr:col>
          <xdr:colOff>77331</xdr:colOff>
          <xdr:row>5</xdr:row>
          <xdr:rowOff>1778</xdr:rowOff>
        </xdr:to>
        <xdr:pic>
          <xdr:nvPicPr>
            <xdr:cNvPr id="4" name="Picture 3">
              <a:extLst>
                <a:ext uri="{FF2B5EF4-FFF2-40B4-BE49-F238E27FC236}">
                  <a16:creationId xmlns:a16="http://schemas.microsoft.com/office/drawing/2014/main" id="{C2534FD7-DB09-4ADD-885B-A20826857FEF}"/>
                </a:ext>
              </a:extLst>
            </xdr:cNvPr>
            <xdr:cNvPicPr>
              <a:picLocks noChangeAspect="1"/>
              <a:extLst>
                <a:ext uri="{84589F7E-364E-4C9E-8A38-B11213B215E9}">
                  <a14:cameraTool cellRange="Logo" spid="_x0000_s2959"/>
                </a:ext>
              </a:extLst>
            </xdr:cNvPicPr>
          </xdr:nvPicPr>
          <xdr:blipFill rotWithShape="1">
            <a:blip xmlns:r="http://schemas.openxmlformats.org/officeDocument/2006/relationships" r:embed="rId4"/>
            <a:srcRect l="6484" t="5429" r="9418" b="-3818"/>
            <a:stretch>
              <a:fillRect/>
            </a:stretch>
          </xdr:blipFill>
          <xdr:spPr bwMode="auto">
            <a:xfrm>
              <a:off x="8851900" y="0"/>
              <a:ext cx="909181" cy="811403"/>
            </a:xfrm>
            <a:prstGeom prst="rect">
              <a:avLst/>
            </a:prstGeom>
            <a:noFill/>
            <a:ln>
              <a:noFill/>
            </a:ln>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33</xdr:col>
      <xdr:colOff>154940</xdr:colOff>
      <xdr:row>57</xdr:row>
      <xdr:rowOff>66040</xdr:rowOff>
    </xdr:from>
    <xdr:to>
      <xdr:col>37</xdr:col>
      <xdr:colOff>174088</xdr:colOff>
      <xdr:row>58</xdr:row>
      <xdr:rowOff>135890</xdr:rowOff>
    </xdr:to>
    <xdr:pic>
      <xdr:nvPicPr>
        <xdr:cNvPr id="6" name="Picture 5">
          <a:extLst>
            <a:ext uri="{FF2B5EF4-FFF2-40B4-BE49-F238E27FC236}">
              <a16:creationId xmlns:a16="http://schemas.microsoft.com/office/drawing/2014/main" id="{E85FDF18-2D4E-4BCE-9D4D-283B72410E0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16040" y="8790940"/>
          <a:ext cx="721458" cy="260350"/>
        </a:xfrm>
        <a:prstGeom prst="rect">
          <a:avLst/>
        </a:prstGeom>
      </xdr:spPr>
    </xdr:pic>
    <xdr:clientData/>
  </xdr:twoCellAnchor>
  <xdr:oneCellAnchor>
    <xdr:from>
      <xdr:col>33</xdr:col>
      <xdr:colOff>72390</xdr:colOff>
      <xdr:row>103</xdr:row>
      <xdr:rowOff>59690</xdr:rowOff>
    </xdr:from>
    <xdr:ext cx="707488" cy="259080"/>
    <xdr:pic>
      <xdr:nvPicPr>
        <xdr:cNvPr id="7" name="Picture 6">
          <a:extLst>
            <a:ext uri="{FF2B5EF4-FFF2-40B4-BE49-F238E27FC236}">
              <a16:creationId xmlns:a16="http://schemas.microsoft.com/office/drawing/2014/main" id="{DAA5B764-0289-405B-B4B4-44E11C22C49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333490" y="17191990"/>
          <a:ext cx="707488" cy="259080"/>
        </a:xfrm>
        <a:prstGeom prst="rect">
          <a:avLst/>
        </a:prstGeom>
      </xdr:spPr>
    </xdr:pic>
    <xdr:clientData/>
  </xdr:oneCellAnchor>
  <xdr:oneCellAnchor>
    <xdr:from>
      <xdr:col>33</xdr:col>
      <xdr:colOff>129540</xdr:colOff>
      <xdr:row>148</xdr:row>
      <xdr:rowOff>66040</xdr:rowOff>
    </xdr:from>
    <xdr:ext cx="707488" cy="259080"/>
    <xdr:pic>
      <xdr:nvPicPr>
        <xdr:cNvPr id="8" name="Picture 7">
          <a:extLst>
            <a:ext uri="{FF2B5EF4-FFF2-40B4-BE49-F238E27FC236}">
              <a16:creationId xmlns:a16="http://schemas.microsoft.com/office/drawing/2014/main" id="{3808CA13-CB24-4776-AF37-59C2D6A983C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390640" y="25637490"/>
          <a:ext cx="707488" cy="259080"/>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44</xdr:col>
          <xdr:colOff>0</xdr:colOff>
          <xdr:row>0</xdr:row>
          <xdr:rowOff>0</xdr:rowOff>
        </xdr:from>
        <xdr:to>
          <xdr:col>47</xdr:col>
          <xdr:colOff>135751</xdr:colOff>
          <xdr:row>5</xdr:row>
          <xdr:rowOff>1778</xdr:rowOff>
        </xdr:to>
        <xdr:pic>
          <xdr:nvPicPr>
            <xdr:cNvPr id="2" name="Picture 1">
              <a:extLst>
                <a:ext uri="{FF2B5EF4-FFF2-40B4-BE49-F238E27FC236}">
                  <a16:creationId xmlns:a16="http://schemas.microsoft.com/office/drawing/2014/main" id="{43250CB7-4703-415A-863F-82FC5F5634D0}"/>
                </a:ext>
              </a:extLst>
            </xdr:cNvPr>
            <xdr:cNvPicPr>
              <a:picLocks noChangeAspect="1"/>
              <a:extLst>
                <a:ext uri="{84589F7E-364E-4C9E-8A38-B11213B215E9}">
                  <a14:cameraTool cellRange="Logo" spid="_x0000_s3956"/>
                </a:ext>
              </a:extLst>
            </xdr:cNvPicPr>
          </xdr:nvPicPr>
          <xdr:blipFill rotWithShape="1">
            <a:blip xmlns:r="http://schemas.openxmlformats.org/officeDocument/2006/relationships" r:embed="rId3"/>
            <a:srcRect l="6484" t="5429" r="9418" b="-3818"/>
            <a:stretch>
              <a:fillRect/>
            </a:stretch>
          </xdr:blipFill>
          <xdr:spPr bwMode="auto">
            <a:xfrm>
              <a:off x="10604500" y="0"/>
              <a:ext cx="909181" cy="811403"/>
            </a:xfrm>
            <a:prstGeom prst="rect">
              <a:avLst/>
            </a:prstGeom>
            <a:noFill/>
            <a:ln>
              <a:noFill/>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4</xdr:col>
          <xdr:colOff>172581</xdr:colOff>
          <xdr:row>5</xdr:row>
          <xdr:rowOff>1778</xdr:rowOff>
        </xdr:to>
        <xdr:pic>
          <xdr:nvPicPr>
            <xdr:cNvPr id="3" name="Picture 2">
              <a:extLst>
                <a:ext uri="{FF2B5EF4-FFF2-40B4-BE49-F238E27FC236}">
                  <a16:creationId xmlns:a16="http://schemas.microsoft.com/office/drawing/2014/main" id="{CD3EC917-351B-4FF6-B505-E2498D002C0B}"/>
                </a:ext>
              </a:extLst>
            </xdr:cNvPr>
            <xdr:cNvPicPr>
              <a:picLocks noChangeAspect="1"/>
              <a:extLst>
                <a:ext uri="{84589F7E-364E-4C9E-8A38-B11213B215E9}">
                  <a14:cameraTool cellRange="Logo" spid="_x0000_s3957"/>
                </a:ext>
              </a:extLst>
            </xdr:cNvPicPr>
          </xdr:nvPicPr>
          <xdr:blipFill rotWithShape="1">
            <a:blip xmlns:r="http://schemas.openxmlformats.org/officeDocument/2006/relationships" r:embed="rId3"/>
            <a:srcRect l="6484" t="5429" r="9418" b="-3818"/>
            <a:stretch>
              <a:fillRect/>
            </a:stretch>
          </xdr:blipFill>
          <xdr:spPr bwMode="auto">
            <a:xfrm>
              <a:off x="0" y="0"/>
              <a:ext cx="909181" cy="811403"/>
            </a:xfrm>
            <a:prstGeom prst="rect">
              <a:avLst/>
            </a:prstGeom>
            <a:noFill/>
            <a:ln>
              <a:noFill/>
            </a:ln>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32</xdr:col>
      <xdr:colOff>45720</xdr:colOff>
      <xdr:row>113</xdr:row>
      <xdr:rowOff>66040</xdr:rowOff>
    </xdr:from>
    <xdr:to>
      <xdr:col>35</xdr:col>
      <xdr:colOff>169643</xdr:colOff>
      <xdr:row>114</xdr:row>
      <xdr:rowOff>135890</xdr:rowOff>
    </xdr:to>
    <xdr:pic>
      <xdr:nvPicPr>
        <xdr:cNvPr id="4" name="Picture 3">
          <a:extLst>
            <a:ext uri="{FF2B5EF4-FFF2-40B4-BE49-F238E27FC236}">
              <a16:creationId xmlns:a16="http://schemas.microsoft.com/office/drawing/2014/main" id="{CBA4BA4D-85C0-453F-8379-9EA5106EDA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51880" y="17988280"/>
          <a:ext cx="712568" cy="259080"/>
        </a:xfrm>
        <a:prstGeom prst="rect">
          <a:avLst/>
        </a:prstGeom>
      </xdr:spPr>
    </xdr:pic>
    <xdr:clientData/>
  </xdr:twoCellAnchor>
  <xdr:oneCellAnchor>
    <xdr:from>
      <xdr:col>32</xdr:col>
      <xdr:colOff>45720</xdr:colOff>
      <xdr:row>65</xdr:row>
      <xdr:rowOff>66040</xdr:rowOff>
    </xdr:from>
    <xdr:ext cx="712568" cy="259080"/>
    <xdr:pic>
      <xdr:nvPicPr>
        <xdr:cNvPr id="8" name="Picture 7">
          <a:extLst>
            <a:ext uri="{FF2B5EF4-FFF2-40B4-BE49-F238E27FC236}">
              <a16:creationId xmlns:a16="http://schemas.microsoft.com/office/drawing/2014/main" id="{78B7244A-B7BC-440F-82DF-AE089367A72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51880" y="17988280"/>
          <a:ext cx="712568" cy="259080"/>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5</xdr:col>
          <xdr:colOff>16371</xdr:colOff>
          <xdr:row>5</xdr:row>
          <xdr:rowOff>1778</xdr:rowOff>
        </xdr:to>
        <xdr:pic>
          <xdr:nvPicPr>
            <xdr:cNvPr id="2" name="Picture 1">
              <a:extLst>
                <a:ext uri="{FF2B5EF4-FFF2-40B4-BE49-F238E27FC236}">
                  <a16:creationId xmlns:a16="http://schemas.microsoft.com/office/drawing/2014/main" id="{4209029A-B6AF-40AE-B762-7A7CDE7F08FB}"/>
                </a:ext>
              </a:extLst>
            </xdr:cNvPr>
            <xdr:cNvPicPr>
              <a:picLocks noChangeAspect="1"/>
              <a:extLst>
                <a:ext uri="{84589F7E-364E-4C9E-8A38-B11213B215E9}">
                  <a14:cameraTool cellRange="Logo" spid="_x0000_s4951"/>
                </a:ext>
              </a:extLst>
            </xdr:cNvPicPr>
          </xdr:nvPicPr>
          <xdr:blipFill rotWithShape="1">
            <a:blip xmlns:r="http://schemas.openxmlformats.org/officeDocument/2006/relationships" r:embed="rId3"/>
            <a:srcRect l="6484" t="5429" r="9418" b="-3818"/>
            <a:stretch>
              <a:fillRect/>
            </a:stretch>
          </xdr:blipFill>
          <xdr:spPr bwMode="auto">
            <a:xfrm>
              <a:off x="0" y="0"/>
              <a:ext cx="909181" cy="811403"/>
            </a:xfrm>
            <a:prstGeom prst="rect">
              <a:avLst/>
            </a:prstGeom>
            <a:noFill/>
            <a:ln>
              <a:noFill/>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0</xdr:row>
          <xdr:rowOff>0</xdr:rowOff>
        </xdr:from>
        <xdr:to>
          <xdr:col>44</xdr:col>
          <xdr:colOff>135751</xdr:colOff>
          <xdr:row>5</xdr:row>
          <xdr:rowOff>1778</xdr:rowOff>
        </xdr:to>
        <xdr:pic>
          <xdr:nvPicPr>
            <xdr:cNvPr id="3" name="Picture 2">
              <a:extLst>
                <a:ext uri="{FF2B5EF4-FFF2-40B4-BE49-F238E27FC236}">
                  <a16:creationId xmlns:a16="http://schemas.microsoft.com/office/drawing/2014/main" id="{4BF8624B-35F6-4D0F-BD70-2625E3291046}"/>
                </a:ext>
              </a:extLst>
            </xdr:cNvPr>
            <xdr:cNvPicPr>
              <a:picLocks noChangeAspect="1"/>
              <a:extLst>
                <a:ext uri="{84589F7E-364E-4C9E-8A38-B11213B215E9}">
                  <a14:cameraTool cellRange="Logo" spid="_x0000_s4952"/>
                </a:ext>
              </a:extLst>
            </xdr:cNvPicPr>
          </xdr:nvPicPr>
          <xdr:blipFill rotWithShape="1">
            <a:blip xmlns:r="http://schemas.openxmlformats.org/officeDocument/2006/relationships" r:embed="rId3"/>
            <a:srcRect l="6484" t="5429" r="9418" b="-3818"/>
            <a:stretch>
              <a:fillRect/>
            </a:stretch>
          </xdr:blipFill>
          <xdr:spPr bwMode="auto">
            <a:xfrm>
              <a:off x="7112000" y="0"/>
              <a:ext cx="909181" cy="811403"/>
            </a:xfrm>
            <a:prstGeom prst="rect">
              <a:avLst/>
            </a:prstGeom>
            <a:noFill/>
            <a:ln>
              <a:noFill/>
            </a:ln>
          </xdr:spPr>
        </xdr:pic>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350EFB0-EACE-4F2E-965F-30EBADAB0D63}" name="Material" displayName="Material" ref="A1:A10" totalsRowShown="0">
  <autoFilter ref="A1:A10" xr:uid="{4350EFB0-EACE-4F2E-965F-30EBADAB0D63}"/>
  <sortState xmlns:xlrd2="http://schemas.microsoft.com/office/spreadsheetml/2017/richdata2" ref="A2:A10">
    <sortCondition ref="A2:A10"/>
  </sortState>
  <tableColumns count="1">
    <tableColumn id="1" xr3:uid="{20635FEE-B87A-4613-8116-D42DBA41BC7B}" name="Material"/>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939741E-8EC4-48CA-B62A-CDE619601AF9}" name="Shape" displayName="Shape" ref="C1:C8" totalsRowShown="0">
  <autoFilter ref="C1:C8" xr:uid="{6939741E-8EC4-48CA-B62A-CDE619601AF9}"/>
  <tableColumns count="1">
    <tableColumn id="1" xr3:uid="{FCA45FDF-4BF6-485F-9343-A0FC0251070A}" name="Shape"/>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397A227-8DCB-4BDE-A6B8-65F88654921D}" name="Type" displayName="Type" ref="E1:E5" totalsRowShown="0">
  <autoFilter ref="E1:E5" xr:uid="{2397A227-8DCB-4BDE-A6B8-65F88654921D}"/>
  <tableColumns count="1">
    <tableColumn id="1" xr3:uid="{027BD434-05A1-4059-97D8-98CB878E91EF}" name="Type"/>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8C10C78-AF29-47BA-9C97-B74BAA8C7E1E}" name="Response" displayName="Response" ref="G1:G13" totalsRowShown="0">
  <autoFilter ref="G1:G13" xr:uid="{88C10C78-AF29-47BA-9C97-B74BAA8C7E1E}"/>
  <tableColumns count="1">
    <tableColumn id="1" xr3:uid="{C70FD3B5-6EE9-47D3-96F9-BC5D876984C6}" name="Design Response"/>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83A750BB-CD37-4CDD-9DB5-77ADCF1AAA87}" name="Registration" displayName="Registration" ref="G19:H26" totalsRowShown="0" headerRowDxfId="204" dataDxfId="203">
  <autoFilter ref="G19:H26" xr:uid="{83A750BB-CD37-4CDD-9DB5-77ADCF1AAA87}"/>
  <tableColumns count="2">
    <tableColumn id="1" xr3:uid="{7505BD3A-6F91-4718-8039-9220F1D23B43}" name="Registration" dataDxfId="202"/>
    <tableColumn id="2" xr3:uid="{C3FD5E68-1827-492B-899F-EC4CA2FA3E75}" name="Acronym" dataDxfId="20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5.xml"/><Relationship Id="rId3" Type="http://schemas.openxmlformats.org/officeDocument/2006/relationships/vmlDrawing" Target="../drawings/vmlDrawing1.vml"/><Relationship Id="rId7" Type="http://schemas.openxmlformats.org/officeDocument/2006/relationships/table" Target="../tables/table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82CB43-2341-4A92-ACD7-244D3FF85EAC}">
  <sheetPr codeName="Sheet3">
    <tabColor rgb="FFFF0000"/>
  </sheetPr>
  <dimension ref="A1:N34"/>
  <sheetViews>
    <sheetView showGridLines="0" zoomScale="106" zoomScaleNormal="106" workbookViewId="0">
      <selection activeCell="L2" sqref="L2"/>
    </sheetView>
  </sheetViews>
  <sheetFormatPr defaultRowHeight="15" x14ac:dyDescent="0.25"/>
  <cols>
    <col min="1" max="1" width="24.140625" customWidth="1"/>
    <col min="2" max="2" width="2.7109375" customWidth="1"/>
    <col min="3" max="3" width="15.7109375" customWidth="1"/>
    <col min="4" max="4" width="5.7109375" customWidth="1"/>
    <col min="5" max="5" width="15.7109375" customWidth="1"/>
    <col min="6" max="6" width="3.7109375" customWidth="1"/>
    <col min="7" max="7" width="72.7109375" bestFit="1" customWidth="1"/>
    <col min="8" max="14" width="15.7109375" customWidth="1"/>
  </cols>
  <sheetData>
    <row r="1" spans="1:14" x14ac:dyDescent="0.25">
      <c r="A1" t="s">
        <v>0</v>
      </c>
      <c r="C1" t="s">
        <v>1</v>
      </c>
      <c r="E1" t="s">
        <v>2</v>
      </c>
      <c r="G1" t="s">
        <v>3</v>
      </c>
      <c r="I1" s="119" t="s">
        <v>4</v>
      </c>
      <c r="J1" s="120" t="s">
        <v>5</v>
      </c>
      <c r="K1" s="120" t="s">
        <v>6</v>
      </c>
      <c r="L1" s="120" t="s">
        <v>7</v>
      </c>
      <c r="M1" s="120" t="s">
        <v>8</v>
      </c>
      <c r="N1" s="120" t="s">
        <v>9</v>
      </c>
    </row>
    <row r="2" spans="1:14" x14ac:dyDescent="0.25">
      <c r="A2" t="s">
        <v>10</v>
      </c>
      <c r="C2" t="s">
        <v>11</v>
      </c>
      <c r="E2" s="95" t="s">
        <v>12</v>
      </c>
      <c r="G2" t="s">
        <v>13</v>
      </c>
      <c r="I2" s="60" t="s">
        <v>14</v>
      </c>
      <c r="J2" s="62">
        <v>1.1000000000000001</v>
      </c>
      <c r="K2" s="62">
        <v>1.1000000000000001</v>
      </c>
      <c r="L2" s="62">
        <v>1.2</v>
      </c>
      <c r="M2" s="62">
        <v>1.1000000000000001</v>
      </c>
      <c r="N2" s="63">
        <v>1.1000000000000001</v>
      </c>
    </row>
    <row r="3" spans="1:14" x14ac:dyDescent="0.25">
      <c r="A3" t="s">
        <v>15</v>
      </c>
      <c r="C3" t="s">
        <v>16</v>
      </c>
      <c r="E3" t="s">
        <v>17</v>
      </c>
      <c r="G3" t="s">
        <v>18</v>
      </c>
      <c r="I3" s="60" t="s">
        <v>19</v>
      </c>
      <c r="J3" s="62">
        <v>4.1100000000000003</v>
      </c>
      <c r="K3" s="62">
        <v>4.1399999999999997</v>
      </c>
      <c r="L3" s="62">
        <v>5.7</v>
      </c>
      <c r="M3" s="62">
        <v>4.24</v>
      </c>
      <c r="N3" s="63">
        <v>4.21</v>
      </c>
    </row>
    <row r="4" spans="1:14" x14ac:dyDescent="0.25">
      <c r="A4" t="s">
        <v>20</v>
      </c>
      <c r="C4" t="s">
        <v>21</v>
      </c>
      <c r="E4" t="s">
        <v>22</v>
      </c>
      <c r="G4" t="s">
        <v>23</v>
      </c>
      <c r="I4" s="60" t="s">
        <v>24</v>
      </c>
      <c r="J4" s="62">
        <v>5.01</v>
      </c>
      <c r="K4" s="62">
        <v>5.0599999999999996</v>
      </c>
      <c r="L4" s="62">
        <v>7.21</v>
      </c>
      <c r="M4" s="62">
        <v>5.3</v>
      </c>
      <c r="N4" s="63">
        <v>5.24</v>
      </c>
    </row>
    <row r="5" spans="1:14" x14ac:dyDescent="0.25">
      <c r="A5" t="s">
        <v>25</v>
      </c>
      <c r="C5" t="s">
        <v>26</v>
      </c>
      <c r="E5" t="s">
        <v>27</v>
      </c>
      <c r="G5" t="s">
        <v>28</v>
      </c>
      <c r="I5" s="60" t="s">
        <v>29</v>
      </c>
      <c r="J5" s="62">
        <v>5.87</v>
      </c>
      <c r="K5" s="62">
        <v>5.91</v>
      </c>
      <c r="L5" s="62">
        <v>8.6300000000000008</v>
      </c>
      <c r="M5" s="62">
        <v>6.24</v>
      </c>
      <c r="N5" s="63">
        <v>6.17</v>
      </c>
    </row>
    <row r="6" spans="1:14" x14ac:dyDescent="0.25">
      <c r="A6" t="s">
        <v>30</v>
      </c>
      <c r="C6" t="s">
        <v>31</v>
      </c>
      <c r="G6" t="str">
        <f>"Velocity &gt; "&amp;C25&amp;" ft/s"</f>
        <v>Velocity &gt; 5 ft/s</v>
      </c>
      <c r="I6" s="60" t="s">
        <v>32</v>
      </c>
      <c r="J6" s="62">
        <v>7.21</v>
      </c>
      <c r="K6" s="62">
        <v>7.26</v>
      </c>
      <c r="L6" s="62">
        <v>10.8</v>
      </c>
      <c r="M6" s="62">
        <v>7.64</v>
      </c>
      <c r="N6" s="63">
        <v>7.55</v>
      </c>
    </row>
    <row r="7" spans="1:14" x14ac:dyDescent="0.25">
      <c r="A7" t="s">
        <v>33</v>
      </c>
      <c r="C7" t="s">
        <v>34</v>
      </c>
      <c r="G7" t="s">
        <v>35</v>
      </c>
      <c r="I7" s="60" t="s">
        <v>36</v>
      </c>
      <c r="J7" s="62">
        <v>9.65</v>
      </c>
      <c r="K7" s="62">
        <v>9.83</v>
      </c>
      <c r="L7" s="62">
        <v>14.8</v>
      </c>
      <c r="M7" s="62">
        <v>10</v>
      </c>
      <c r="N7" s="63">
        <v>9.93</v>
      </c>
    </row>
    <row r="8" spans="1:14" x14ac:dyDescent="0.25">
      <c r="A8" t="s">
        <v>37</v>
      </c>
      <c r="C8" t="s">
        <v>37</v>
      </c>
      <c r="G8" t="s">
        <v>38</v>
      </c>
      <c r="I8" s="60" t="s">
        <v>39</v>
      </c>
      <c r="J8" s="85" t="s">
        <v>40</v>
      </c>
      <c r="K8" s="85" t="s">
        <v>41</v>
      </c>
      <c r="L8" s="85" t="s">
        <v>42</v>
      </c>
      <c r="M8" s="85" t="s">
        <v>42</v>
      </c>
      <c r="N8" s="85" t="s">
        <v>43</v>
      </c>
    </row>
    <row r="9" spans="1:14" ht="18" x14ac:dyDescent="0.35">
      <c r="A9" t="s">
        <v>44</v>
      </c>
      <c r="G9" t="s">
        <v>45</v>
      </c>
      <c r="I9" s="60" t="s">
        <v>46</v>
      </c>
      <c r="J9" t="s">
        <v>47</v>
      </c>
      <c r="K9" t="s">
        <v>48</v>
      </c>
      <c r="L9" t="s">
        <v>47</v>
      </c>
      <c r="M9" t="s">
        <v>47</v>
      </c>
      <c r="N9" t="s">
        <v>47</v>
      </c>
    </row>
    <row r="10" spans="1:14" x14ac:dyDescent="0.25">
      <c r="A10" t="s">
        <v>49</v>
      </c>
      <c r="G10" t="s">
        <v>50</v>
      </c>
      <c r="I10" s="60" t="s">
        <v>51</v>
      </c>
      <c r="J10" t="s">
        <v>52</v>
      </c>
      <c r="K10" t="s">
        <v>53</v>
      </c>
      <c r="L10" t="s">
        <v>53</v>
      </c>
      <c r="M10" t="s">
        <v>53</v>
      </c>
      <c r="N10" t="s">
        <v>53</v>
      </c>
    </row>
    <row r="11" spans="1:14" x14ac:dyDescent="0.25">
      <c r="G11" t="s">
        <v>54</v>
      </c>
      <c r="I11" s="60" t="s">
        <v>55</v>
      </c>
      <c r="L11" t="s">
        <v>56</v>
      </c>
    </row>
    <row r="12" spans="1:14" ht="16.5" x14ac:dyDescent="0.25">
      <c r="G12" t="s">
        <v>57</v>
      </c>
      <c r="I12" s="60" t="s">
        <v>58</v>
      </c>
      <c r="J12">
        <v>6</v>
      </c>
      <c r="K12">
        <v>6</v>
      </c>
      <c r="L12">
        <v>5</v>
      </c>
      <c r="M12">
        <v>6</v>
      </c>
      <c r="N12">
        <v>6</v>
      </c>
    </row>
    <row r="13" spans="1:14" x14ac:dyDescent="0.25">
      <c r="A13" s="60" t="s">
        <v>59</v>
      </c>
      <c r="C13" s="92">
        <v>45031</v>
      </c>
      <c r="G13" t="str">
        <f>C24&amp;" has not been provided"</f>
        <v>Engineering or Building No. has not been provided</v>
      </c>
    </row>
    <row r="14" spans="1:14" x14ac:dyDescent="0.25">
      <c r="A14" s="64" t="s">
        <v>60</v>
      </c>
      <c r="C14" s="65" t="s">
        <v>7</v>
      </c>
      <c r="L14" s="63"/>
      <c r="M14" s="62"/>
    </row>
    <row r="15" spans="1:14" x14ac:dyDescent="0.25">
      <c r="A15" s="60" t="s">
        <v>14</v>
      </c>
      <c r="C15" s="62">
        <f>HLOOKUP($C$14,$J$1:$N$12,2)</f>
        <v>1.2</v>
      </c>
      <c r="D15" s="61" t="str">
        <f>TEXT(C15,"0.00")</f>
        <v>1.20</v>
      </c>
    </row>
    <row r="16" spans="1:14" x14ac:dyDescent="0.25">
      <c r="A16" s="60" t="s">
        <v>19</v>
      </c>
      <c r="C16" s="62">
        <f>HLOOKUP($C$14,$J$1:$N$12,3)</f>
        <v>5.7</v>
      </c>
    </row>
    <row r="17" spans="1:8" x14ac:dyDescent="0.25">
      <c r="A17" s="60" t="s">
        <v>24</v>
      </c>
      <c r="C17" s="62">
        <f>HLOOKUP($C$14,$J$1:$N$12,4)</f>
        <v>7.21</v>
      </c>
      <c r="D17" s="62"/>
    </row>
    <row r="18" spans="1:8" x14ac:dyDescent="0.25">
      <c r="A18" s="60" t="s">
        <v>29</v>
      </c>
      <c r="C18" s="62">
        <f>HLOOKUP($C$14,$J$1:$N$12,5)</f>
        <v>8.6300000000000008</v>
      </c>
      <c r="G18" s="119" t="s">
        <v>61</v>
      </c>
    </row>
    <row r="19" spans="1:8" x14ac:dyDescent="0.25">
      <c r="A19" s="60" t="s">
        <v>32</v>
      </c>
      <c r="C19" s="62">
        <f>HLOOKUP($C$14,$J$1:$N$12,6)</f>
        <v>10.8</v>
      </c>
      <c r="G19" t="s">
        <v>62</v>
      </c>
      <c r="H19" t="s">
        <v>63</v>
      </c>
    </row>
    <row r="20" spans="1:8" x14ac:dyDescent="0.25">
      <c r="A20" s="60" t="s">
        <v>36</v>
      </c>
      <c r="C20" s="62">
        <f>HLOOKUP($C$14,$J$1:$N$12,7)</f>
        <v>14.8</v>
      </c>
    </row>
    <row r="21" spans="1:8" x14ac:dyDescent="0.25">
      <c r="A21" s="60" t="s">
        <v>39</v>
      </c>
      <c r="C21" s="86" t="str">
        <f>HLOOKUP($C$14,$J$1:$N$12,8)</f>
        <v>1 October 2015</v>
      </c>
      <c r="G21" t="s">
        <v>64</v>
      </c>
      <c r="H21" t="s">
        <v>65</v>
      </c>
    </row>
    <row r="22" spans="1:8" x14ac:dyDescent="0.25">
      <c r="A22" s="60" t="s">
        <v>66</v>
      </c>
      <c r="C22" s="86" t="str">
        <f>HLOOKUP($C$14,$J$1:$N$12,9)</f>
        <v>City</v>
      </c>
      <c r="G22" t="s">
        <v>67</v>
      </c>
      <c r="H22" t="s">
        <v>68</v>
      </c>
    </row>
    <row r="23" spans="1:8" x14ac:dyDescent="0.25">
      <c r="A23" s="60" t="s">
        <v>51</v>
      </c>
      <c r="C23" s="86" t="str">
        <f>HLOOKUP($C$14,$J$1:$N$12,10)</f>
        <v xml:space="preserve"> O&amp;M Agreement</v>
      </c>
      <c r="G23" t="s">
        <v>69</v>
      </c>
      <c r="H23" t="s">
        <v>70</v>
      </c>
    </row>
    <row r="24" spans="1:8" x14ac:dyDescent="0.25">
      <c r="A24" s="60" t="s">
        <v>55</v>
      </c>
      <c r="C24" t="str">
        <f>HLOOKUP($C$14,$J$1:$N$12,11)</f>
        <v>Engineering or Building No.</v>
      </c>
      <c r="G24" t="s">
        <v>71</v>
      </c>
      <c r="H24" t="s">
        <v>72</v>
      </c>
    </row>
    <row r="25" spans="1:8" x14ac:dyDescent="0.25">
      <c r="A25" s="60" t="s">
        <v>58</v>
      </c>
      <c r="C25" s="62">
        <f>HLOOKUP($C$14,$J$1:$N$12,12)</f>
        <v>5</v>
      </c>
      <c r="G25" t="s">
        <v>73</v>
      </c>
      <c r="H25" t="s">
        <v>74</v>
      </c>
    </row>
    <row r="26" spans="1:8" x14ac:dyDescent="0.25">
      <c r="G26" t="s">
        <v>75</v>
      </c>
      <c r="H26" t="s">
        <v>76</v>
      </c>
    </row>
    <row r="29" spans="1:8" x14ac:dyDescent="0.25">
      <c r="E29" s="119" t="s">
        <v>77</v>
      </c>
    </row>
    <row r="30" spans="1:8" ht="64.900000000000006" customHeight="1" x14ac:dyDescent="0.25">
      <c r="B30" s="60" t="s">
        <v>5</v>
      </c>
    </row>
    <row r="31" spans="1:8" ht="64.900000000000006" customHeight="1" x14ac:dyDescent="0.25">
      <c r="B31" s="60" t="s">
        <v>6</v>
      </c>
    </row>
    <row r="32" spans="1:8" ht="64.900000000000006" customHeight="1" x14ac:dyDescent="0.25">
      <c r="B32" s="60" t="s">
        <v>7</v>
      </c>
    </row>
    <row r="33" spans="2:2" ht="64.900000000000006" customHeight="1" x14ac:dyDescent="0.25">
      <c r="B33" s="60" t="s">
        <v>8</v>
      </c>
    </row>
    <row r="34" spans="2:2" ht="64.900000000000006" customHeight="1" x14ac:dyDescent="0.25">
      <c r="B34" s="60" t="s">
        <v>9</v>
      </c>
    </row>
  </sheetData>
  <sortState xmlns:xlrd2="http://schemas.microsoft.com/office/spreadsheetml/2017/richdata2" ref="A18:C23">
    <sortCondition ref="B18:B23"/>
  </sortState>
  <dataValidations count="1">
    <dataValidation type="list" allowBlank="1" showInputMessage="1" showErrorMessage="1" sqref="C14" xr:uid="{EBBE6338-4834-4C9B-9848-CE10F23E26FB}">
      <formula1>$J$1:$N$1</formula1>
    </dataValidation>
  </dataValidations>
  <pageMargins left="0.7" right="0.7" top="0.75" bottom="0.75" header="0.3" footer="0.3"/>
  <pageSetup orientation="portrait" horizontalDpi="1200" verticalDpi="1200" r:id="rId1"/>
  <drawing r:id="rId2"/>
  <legacyDrawing r:id="rId3"/>
  <tableParts count="5">
    <tablePart r:id="rId4"/>
    <tablePart r:id="rId5"/>
    <tablePart r:id="rId6"/>
    <tablePart r:id="rId7"/>
    <tablePart r:id="rId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A390F5-78AD-482F-B053-1304FA695CE7}">
  <sheetPr codeName="Sheet1">
    <tabColor theme="2" tint="-0.499984740745262"/>
    <pageSetUpPr fitToPage="1"/>
  </sheetPr>
  <dimension ref="A1:T57"/>
  <sheetViews>
    <sheetView showGridLines="0" showRowColHeaders="0" topLeftCell="A1048576" zoomScale="130" zoomScaleNormal="130" workbookViewId="0">
      <selection activeCell="O7" sqref="O7"/>
    </sheetView>
  </sheetViews>
  <sheetFormatPr defaultColWidth="0" defaultRowHeight="0" customHeight="1" zeroHeight="1" x14ac:dyDescent="0.25"/>
  <cols>
    <col min="1" max="1" width="2.7109375" style="74" customWidth="1"/>
    <col min="2" max="2" width="5.7109375" style="73" customWidth="1"/>
    <col min="3" max="8" width="2.7109375" style="74" customWidth="1"/>
    <col min="9" max="17" width="8.85546875" style="74" customWidth="1"/>
    <col min="18" max="20" width="0" style="74" hidden="1" customWidth="1"/>
    <col min="21" max="16384" width="8.85546875" style="74" hidden="1"/>
  </cols>
  <sheetData>
    <row r="1" spans="2:17" ht="19.899999999999999" customHeight="1" x14ac:dyDescent="0.25"/>
    <row r="2" spans="2:17" ht="19.899999999999999" customHeight="1" x14ac:dyDescent="0.25">
      <c r="B2" s="75" t="s">
        <v>78</v>
      </c>
    </row>
    <row r="3" spans="2:17" ht="4.9000000000000004" customHeight="1" x14ac:dyDescent="0.25">
      <c r="B3" s="75"/>
    </row>
    <row r="4" spans="2:17" ht="19.899999999999999" customHeight="1" x14ac:dyDescent="0.25">
      <c r="B4" s="73">
        <v>1</v>
      </c>
      <c r="C4" s="137" t="s">
        <v>79</v>
      </c>
      <c r="D4" s="137"/>
      <c r="E4" s="137"/>
      <c r="F4" s="137"/>
      <c r="G4" s="137"/>
      <c r="H4" s="137"/>
      <c r="I4" s="137"/>
      <c r="J4" s="137"/>
      <c r="K4" s="137"/>
      <c r="L4" s="137"/>
      <c r="M4" s="137"/>
      <c r="N4" s="137"/>
      <c r="O4" s="137"/>
      <c r="P4" s="137"/>
      <c r="Q4" s="137"/>
    </row>
    <row r="5" spans="2:17" ht="19.899999999999999" customHeight="1" x14ac:dyDescent="0.25">
      <c r="C5" s="137"/>
      <c r="D5" s="137"/>
      <c r="E5" s="137"/>
      <c r="F5" s="137"/>
      <c r="G5" s="137"/>
      <c r="H5" s="137"/>
      <c r="I5" s="137"/>
      <c r="J5" s="137"/>
      <c r="K5" s="137"/>
      <c r="L5" s="137"/>
      <c r="M5" s="137"/>
      <c r="N5" s="137"/>
      <c r="O5" s="137"/>
      <c r="P5" s="137"/>
      <c r="Q5" s="137"/>
    </row>
    <row r="6" spans="2:17" ht="19.899999999999999" customHeight="1" x14ac:dyDescent="0.25">
      <c r="B6" s="73">
        <f>B4+1</f>
        <v>2</v>
      </c>
      <c r="C6" s="74" t="s">
        <v>80</v>
      </c>
    </row>
    <row r="7" spans="2:17" ht="19.899999999999999" customHeight="1" x14ac:dyDescent="0.25">
      <c r="C7" s="76"/>
      <c r="D7" s="76"/>
      <c r="E7" s="76"/>
      <c r="F7" s="76"/>
      <c r="I7" s="74" t="s">
        <v>81</v>
      </c>
    </row>
    <row r="8" spans="2:17" ht="10.15" customHeight="1" x14ac:dyDescent="0.25"/>
    <row r="9" spans="2:17" ht="15" customHeight="1" x14ac:dyDescent="0.25">
      <c r="C9" s="77"/>
      <c r="D9" s="77"/>
      <c r="E9" s="77"/>
      <c r="F9" s="77"/>
      <c r="I9" s="136" t="s">
        <v>82</v>
      </c>
      <c r="J9" s="136"/>
      <c r="K9" s="136"/>
      <c r="L9" s="136"/>
      <c r="M9" s="136"/>
      <c r="N9" s="136"/>
      <c r="O9" s="136"/>
      <c r="P9" s="136"/>
      <c r="Q9" s="136"/>
    </row>
    <row r="10" spans="2:17" ht="15" customHeight="1" x14ac:dyDescent="0.25">
      <c r="I10" s="136"/>
      <c r="J10" s="136"/>
      <c r="K10" s="136"/>
      <c r="L10" s="136"/>
      <c r="M10" s="136"/>
      <c r="N10" s="136"/>
      <c r="O10" s="136"/>
      <c r="P10" s="136"/>
      <c r="Q10" s="136"/>
    </row>
    <row r="11" spans="2:17" ht="10.15" customHeight="1" x14ac:dyDescent="0.25">
      <c r="I11" s="125"/>
      <c r="J11" s="125"/>
      <c r="K11" s="125"/>
      <c r="L11" s="125"/>
      <c r="M11" s="125"/>
      <c r="N11" s="125"/>
      <c r="O11" s="125"/>
      <c r="P11" s="125"/>
      <c r="Q11" s="125"/>
    </row>
    <row r="12" spans="2:17" ht="15" customHeight="1" x14ac:dyDescent="0.25">
      <c r="F12" s="57"/>
      <c r="I12" s="136" t="s">
        <v>83</v>
      </c>
      <c r="J12" s="136"/>
      <c r="K12" s="136"/>
      <c r="L12" s="136"/>
      <c r="M12" s="136"/>
      <c r="N12" s="136"/>
      <c r="O12" s="136"/>
      <c r="P12" s="136"/>
      <c r="Q12" s="136"/>
    </row>
    <row r="13" spans="2:17" ht="15" customHeight="1" x14ac:dyDescent="0.25">
      <c r="I13" s="136"/>
      <c r="J13" s="136"/>
      <c r="K13" s="136"/>
      <c r="L13" s="136"/>
      <c r="M13" s="136"/>
      <c r="N13" s="136"/>
      <c r="O13" s="136"/>
      <c r="P13" s="136"/>
      <c r="Q13" s="136"/>
    </row>
    <row r="14" spans="2:17" ht="15" customHeight="1" x14ac:dyDescent="0.25">
      <c r="I14" s="136"/>
      <c r="J14" s="136"/>
      <c r="K14" s="136"/>
      <c r="L14" s="136"/>
      <c r="M14" s="136"/>
      <c r="N14" s="136"/>
      <c r="O14" s="136"/>
      <c r="P14" s="136"/>
      <c r="Q14" s="136"/>
    </row>
    <row r="15" spans="2:17" ht="15" customHeight="1" x14ac:dyDescent="0.25">
      <c r="I15" s="136"/>
      <c r="J15" s="136"/>
      <c r="K15" s="136"/>
      <c r="L15" s="136"/>
      <c r="M15" s="136"/>
      <c r="N15" s="136"/>
      <c r="O15" s="136"/>
      <c r="P15" s="136"/>
      <c r="Q15" s="136"/>
    </row>
    <row r="16" spans="2:17" ht="10.15" customHeight="1" x14ac:dyDescent="0.25">
      <c r="I16" s="78"/>
      <c r="J16" s="78"/>
      <c r="K16" s="78"/>
      <c r="L16" s="78"/>
      <c r="M16" s="78"/>
      <c r="N16" s="78"/>
      <c r="O16" s="78"/>
      <c r="P16" s="78"/>
      <c r="Q16" s="78"/>
    </row>
    <row r="17" spans="3:17" ht="15" customHeight="1" x14ac:dyDescent="0.25">
      <c r="C17" s="57"/>
      <c r="D17" s="3" t="s">
        <v>84</v>
      </c>
      <c r="E17" s="3"/>
      <c r="F17" s="57"/>
      <c r="G17" s="3" t="s">
        <v>85</v>
      </c>
      <c r="I17" s="136" t="s">
        <v>86</v>
      </c>
      <c r="J17" s="136"/>
      <c r="K17" s="136"/>
      <c r="L17" s="136"/>
      <c r="M17" s="136"/>
      <c r="N17" s="136"/>
      <c r="O17" s="136"/>
      <c r="P17" s="136"/>
      <c r="Q17" s="136"/>
    </row>
    <row r="18" spans="3:17" ht="15" customHeight="1" x14ac:dyDescent="0.25">
      <c r="I18" s="136"/>
      <c r="J18" s="136"/>
      <c r="K18" s="136"/>
      <c r="L18" s="136"/>
      <c r="M18" s="136"/>
      <c r="N18" s="136"/>
      <c r="O18" s="136"/>
      <c r="P18" s="136"/>
      <c r="Q18" s="136"/>
    </row>
    <row r="19" spans="3:17" ht="10.15" customHeight="1" x14ac:dyDescent="0.25"/>
    <row r="20" spans="3:17" ht="15" customHeight="1" x14ac:dyDescent="0.25">
      <c r="C20" s="79"/>
      <c r="D20" s="79"/>
      <c r="E20" s="79"/>
      <c r="F20" s="79"/>
      <c r="I20" s="136" t="s">
        <v>87</v>
      </c>
      <c r="J20" s="136"/>
      <c r="K20" s="136"/>
      <c r="L20" s="136"/>
      <c r="M20" s="136"/>
      <c r="N20" s="136"/>
      <c r="O20" s="136"/>
      <c r="P20" s="136"/>
      <c r="Q20" s="136"/>
    </row>
    <row r="21" spans="3:17" ht="15" customHeight="1" x14ac:dyDescent="0.25">
      <c r="I21" s="136"/>
      <c r="J21" s="136"/>
      <c r="K21" s="136"/>
      <c r="L21" s="136"/>
      <c r="M21" s="136"/>
      <c r="N21" s="136"/>
      <c r="O21" s="136"/>
      <c r="P21" s="136"/>
      <c r="Q21" s="136"/>
    </row>
    <row r="22" spans="3:17" ht="15" customHeight="1" x14ac:dyDescent="0.25">
      <c r="I22" s="136"/>
      <c r="J22" s="136"/>
      <c r="K22" s="136"/>
      <c r="L22" s="136"/>
      <c r="M22" s="136"/>
      <c r="N22" s="136"/>
      <c r="O22" s="136"/>
      <c r="P22" s="136"/>
      <c r="Q22" s="136"/>
    </row>
    <row r="23" spans="3:17" ht="19.899999999999999" customHeight="1" x14ac:dyDescent="0.25">
      <c r="I23" s="136"/>
      <c r="J23" s="136"/>
      <c r="K23" s="136"/>
      <c r="L23" s="136"/>
      <c r="M23" s="136"/>
      <c r="N23" s="136"/>
      <c r="O23" s="136"/>
      <c r="P23" s="136"/>
      <c r="Q23" s="136"/>
    </row>
    <row r="24" spans="3:17" ht="10.15" customHeight="1" x14ac:dyDescent="0.25">
      <c r="I24" s="78"/>
      <c r="J24" s="78"/>
      <c r="K24" s="78"/>
      <c r="L24" s="78"/>
      <c r="M24" s="78"/>
      <c r="N24" s="78"/>
      <c r="O24" s="78"/>
      <c r="P24" s="78"/>
      <c r="Q24" s="78"/>
    </row>
    <row r="25" spans="3:17" ht="15" customHeight="1" x14ac:dyDescent="0.25">
      <c r="C25" s="80"/>
      <c r="D25" s="80"/>
      <c r="E25" s="80"/>
      <c r="F25" s="80"/>
      <c r="I25" s="136" t="s">
        <v>88</v>
      </c>
      <c r="J25" s="136"/>
      <c r="K25" s="136"/>
      <c r="L25" s="136"/>
      <c r="M25" s="136"/>
      <c r="N25" s="136"/>
      <c r="O25" s="136"/>
      <c r="P25" s="136"/>
      <c r="Q25" s="136"/>
    </row>
    <row r="26" spans="3:17" ht="15" customHeight="1" x14ac:dyDescent="0.25">
      <c r="I26" s="136"/>
      <c r="J26" s="136"/>
      <c r="K26" s="136"/>
      <c r="L26" s="136"/>
      <c r="M26" s="136"/>
      <c r="N26" s="136"/>
      <c r="O26" s="136"/>
      <c r="P26" s="136"/>
      <c r="Q26" s="136"/>
    </row>
    <row r="27" spans="3:17" ht="10.15" customHeight="1" x14ac:dyDescent="0.25"/>
    <row r="28" spans="3:17" ht="19.899999999999999" customHeight="1" x14ac:dyDescent="0.25">
      <c r="C28" s="81" t="s">
        <v>11</v>
      </c>
      <c r="D28" s="81"/>
      <c r="E28" s="81"/>
      <c r="F28" s="81"/>
      <c r="I28" s="74" t="s">
        <v>89</v>
      </c>
    </row>
    <row r="29" spans="3:17" ht="10.15" customHeight="1" x14ac:dyDescent="0.25"/>
    <row r="30" spans="3:17" ht="19.899999999999999" customHeight="1" x14ac:dyDescent="0.25">
      <c r="C30" s="7" t="s">
        <v>1</v>
      </c>
      <c r="D30" s="7"/>
      <c r="E30" s="7"/>
      <c r="F30" s="7"/>
      <c r="I30" s="74" t="s">
        <v>90</v>
      </c>
    </row>
    <row r="31" spans="3:17" ht="10.15" customHeight="1" x14ac:dyDescent="0.25"/>
    <row r="32" spans="3:17" ht="19.899999999999999" customHeight="1" x14ac:dyDescent="0.25">
      <c r="C32" s="7" t="s">
        <v>0</v>
      </c>
      <c r="D32" s="7"/>
      <c r="E32" s="7"/>
      <c r="F32" s="7"/>
      <c r="I32" s="74" t="s">
        <v>91</v>
      </c>
    </row>
    <row r="33" spans="2:17" ht="10.15" customHeight="1" x14ac:dyDescent="0.25"/>
    <row r="34" spans="2:17" ht="19.899999999999999" customHeight="1" x14ac:dyDescent="0.25">
      <c r="B34" s="73">
        <f>B6+1</f>
        <v>3</v>
      </c>
      <c r="C34" s="74" t="s">
        <v>92</v>
      </c>
    </row>
    <row r="35" spans="2:17" ht="19.899999999999999" customHeight="1" x14ac:dyDescent="0.25">
      <c r="B35" s="73">
        <f>B34+1</f>
        <v>4</v>
      </c>
      <c r="C35" s="136" t="s">
        <v>93</v>
      </c>
      <c r="D35" s="136"/>
      <c r="E35" s="136"/>
      <c r="F35" s="136"/>
      <c r="G35" s="136"/>
      <c r="H35" s="136"/>
      <c r="I35" s="136"/>
      <c r="J35" s="136"/>
      <c r="K35" s="136"/>
      <c r="L35" s="136"/>
      <c r="M35" s="136"/>
      <c r="N35" s="136"/>
      <c r="O35" s="136"/>
      <c r="P35" s="136"/>
      <c r="Q35" s="136"/>
    </row>
    <row r="36" spans="2:17" ht="15" customHeight="1" x14ac:dyDescent="0.25">
      <c r="C36" s="136"/>
      <c r="D36" s="136"/>
      <c r="E36" s="136"/>
      <c r="F36" s="136"/>
      <c r="G36" s="136"/>
      <c r="H36" s="136"/>
      <c r="I36" s="136"/>
      <c r="J36" s="136"/>
      <c r="K36" s="136"/>
      <c r="L36" s="136"/>
      <c r="M36" s="136"/>
      <c r="N36" s="136"/>
      <c r="O36" s="136"/>
      <c r="P36" s="136"/>
      <c r="Q36" s="136"/>
    </row>
    <row r="37" spans="2:17" ht="19.899999999999999" customHeight="1" x14ac:dyDescent="0.25">
      <c r="B37" s="73">
        <v>5</v>
      </c>
      <c r="C37" s="137" t="s">
        <v>94</v>
      </c>
      <c r="D37" s="137"/>
      <c r="E37" s="137"/>
      <c r="F37" s="137"/>
      <c r="G37" s="137"/>
      <c r="H37" s="137"/>
      <c r="I37" s="137"/>
      <c r="J37" s="137"/>
      <c r="K37" s="137"/>
      <c r="L37" s="137"/>
      <c r="M37" s="137"/>
      <c r="N37" s="137"/>
      <c r="O37" s="137"/>
      <c r="P37" s="137"/>
      <c r="Q37" s="137"/>
    </row>
    <row r="38" spans="2:17" ht="19.899999999999999" customHeight="1" x14ac:dyDescent="0.25">
      <c r="C38" s="137"/>
      <c r="D38" s="137"/>
      <c r="E38" s="137"/>
      <c r="F38" s="137"/>
      <c r="G38" s="137"/>
      <c r="H38" s="137"/>
      <c r="I38" s="137"/>
      <c r="J38" s="137"/>
      <c r="K38" s="137"/>
      <c r="L38" s="137"/>
      <c r="M38" s="137"/>
      <c r="N38" s="137"/>
      <c r="O38" s="137"/>
      <c r="P38" s="137"/>
      <c r="Q38" s="137"/>
    </row>
    <row r="39" spans="2:17" ht="12" customHeight="1" x14ac:dyDescent="0.25">
      <c r="C39" s="137"/>
      <c r="D39" s="137"/>
      <c r="E39" s="137"/>
      <c r="F39" s="137"/>
      <c r="G39" s="137"/>
      <c r="H39" s="137"/>
      <c r="I39" s="137"/>
      <c r="J39" s="137"/>
      <c r="K39" s="137"/>
      <c r="L39" s="137"/>
      <c r="M39" s="137"/>
      <c r="N39" s="137"/>
      <c r="O39" s="137"/>
      <c r="P39" s="137"/>
      <c r="Q39" s="137"/>
    </row>
    <row r="40" spans="2:17" ht="19.899999999999999" customHeight="1" x14ac:dyDescent="0.25">
      <c r="B40" s="73">
        <v>6</v>
      </c>
      <c r="C40" s="74" t="s">
        <v>95</v>
      </c>
    </row>
    <row r="41" spans="2:17" ht="19.899999999999999" customHeight="1" x14ac:dyDescent="0.25"/>
    <row r="42" spans="2:17" ht="19.899999999999999" customHeight="1" x14ac:dyDescent="0.25"/>
    <row r="43" spans="2:17" ht="19.899999999999999" customHeight="1" x14ac:dyDescent="0.25"/>
    <row r="44" spans="2:17" ht="19.899999999999999" customHeight="1" x14ac:dyDescent="0.25"/>
    <row r="45" spans="2:17" ht="19.899999999999999" customHeight="1" x14ac:dyDescent="0.25"/>
    <row r="46" spans="2:17" ht="19.899999999999999" customHeight="1" x14ac:dyDescent="0.25"/>
    <row r="47" spans="2:17" ht="19.899999999999999" customHeight="1" x14ac:dyDescent="0.25"/>
    <row r="48" spans="2:17" ht="19.899999999999999" customHeight="1" x14ac:dyDescent="0.25"/>
    <row r="49" ht="19.899999999999999" customHeight="1" x14ac:dyDescent="0.25"/>
    <row r="50" ht="19.899999999999999" customHeight="1" x14ac:dyDescent="0.25"/>
    <row r="51" ht="19.899999999999999" customHeight="1" x14ac:dyDescent="0.25"/>
    <row r="52" ht="19.899999999999999" customHeight="1" x14ac:dyDescent="0.25"/>
    <row r="53" ht="19.899999999999999" customHeight="1" x14ac:dyDescent="0.25"/>
    <row r="54" ht="19.899999999999999" customHeight="1" x14ac:dyDescent="0.25"/>
    <row r="55" ht="19.899999999999999" customHeight="1" x14ac:dyDescent="0.25"/>
    <row r="56" ht="19.899999999999999" customHeight="1" x14ac:dyDescent="0.25"/>
    <row r="57" ht="19.899999999999999" customHeight="1" x14ac:dyDescent="0.25"/>
  </sheetData>
  <sheetProtection algorithmName="SHA-512" hashValue="owuLEABKAYI0g17iKAg0NXV/Q+EWv2z4i4mQS1iRQ9on+lJ2JU/eJ/+FzD8Bgu/a6BJUutC+Hol/pGX022wDfw==" saltValue="vCyrGuNUgBu7NOGsoRWJcQ==" spinCount="100000" sheet="1" objects="1" scenarios="1" selectLockedCells="1"/>
  <mergeCells count="8">
    <mergeCell ref="C35:Q36"/>
    <mergeCell ref="C37:Q39"/>
    <mergeCell ref="C4:Q5"/>
    <mergeCell ref="I9:Q10"/>
    <mergeCell ref="I12:Q15"/>
    <mergeCell ref="I17:Q18"/>
    <mergeCell ref="I20:Q23"/>
    <mergeCell ref="I25:Q26"/>
  </mergeCells>
  <conditionalFormatting sqref="C9:F9">
    <cfRule type="expression" dxfId="200" priority="4">
      <formula>ISBLANK(C9)</formula>
    </cfRule>
  </conditionalFormatting>
  <conditionalFormatting sqref="F12">
    <cfRule type="expression" dxfId="199" priority="3">
      <formula>ISBLANK(F12)</formula>
    </cfRule>
  </conditionalFormatting>
  <conditionalFormatting sqref="C17">
    <cfRule type="expression" dxfId="198" priority="2">
      <formula>ISBLANK(C17)</formula>
    </cfRule>
  </conditionalFormatting>
  <conditionalFormatting sqref="F17">
    <cfRule type="expression" dxfId="197" priority="1">
      <formula>ISBLANK(F17)</formula>
    </cfRule>
  </conditionalFormatting>
  <pageMargins left="0.2" right="0.2" top="0.5" bottom="0.25" header="0.3" footer="0.3"/>
  <pageSetup scale="97"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5BCFA-678D-4F47-972D-31E458267710}">
  <sheetPr codeName="Sheet5">
    <tabColor theme="9" tint="0.39997558519241921"/>
  </sheetPr>
  <dimension ref="A1:BY165"/>
  <sheetViews>
    <sheetView showGridLines="0" showRowColHeaders="0" showZeros="0" tabSelected="1" topLeftCell="A16" zoomScale="150" zoomScaleNormal="150" workbookViewId="0">
      <selection activeCell="E17" sqref="E17:X17"/>
    </sheetView>
  </sheetViews>
  <sheetFormatPr defaultColWidth="0" defaultRowHeight="0" customHeight="1" zeroHeight="1" x14ac:dyDescent="0.25"/>
  <cols>
    <col min="1" max="1" width="1.7109375" style="3" customWidth="1"/>
    <col min="2" max="37" width="2.7109375" style="3" customWidth="1"/>
    <col min="38" max="38" width="10.28515625" style="50" hidden="1" customWidth="1"/>
    <col min="39" max="39" width="11" style="50" hidden="1" customWidth="1"/>
    <col min="40" max="40" width="9.28515625" style="50" hidden="1" customWidth="1"/>
    <col min="41" max="41" width="8.7109375" style="50" hidden="1" customWidth="1"/>
    <col min="42" max="42" width="2.7109375" style="3" customWidth="1"/>
    <col min="43" max="43" width="3.7109375" style="3" customWidth="1"/>
    <col min="44" max="77" width="2.7109375" style="3" customWidth="1"/>
    <col min="78" max="16384" width="8.85546875" style="3" hidden="1"/>
  </cols>
  <sheetData>
    <row r="1" spans="1:77" ht="15" customHeight="1" x14ac:dyDescent="0.25">
      <c r="P1" s="4"/>
      <c r="Q1" s="4"/>
      <c r="R1" s="4"/>
      <c r="S1" s="4"/>
      <c r="T1" s="4"/>
      <c r="V1" s="18"/>
      <c r="W1" s="168" t="s">
        <v>96</v>
      </c>
      <c r="X1" s="168"/>
      <c r="Y1" s="168"/>
      <c r="Z1" s="168"/>
      <c r="AA1" s="168"/>
      <c r="AB1" s="168"/>
      <c r="AC1" s="168"/>
      <c r="AD1" s="168"/>
      <c r="AE1" s="168"/>
      <c r="AF1" s="168"/>
      <c r="AG1" s="168"/>
      <c r="AH1" s="168"/>
      <c r="AI1" s="168"/>
      <c r="AJ1" s="168"/>
      <c r="AK1" s="168"/>
      <c r="AL1" s="52"/>
      <c r="AM1" s="52"/>
      <c r="AN1" s="52"/>
      <c r="AO1" s="52"/>
      <c r="BE1" s="168" t="str">
        <f>W1</f>
        <v>Form 2A - Detention Pond
Design Form</v>
      </c>
      <c r="BF1" s="168"/>
      <c r="BG1" s="168"/>
      <c r="BH1" s="168"/>
      <c r="BI1" s="168"/>
      <c r="BJ1" s="168"/>
      <c r="BK1" s="168"/>
      <c r="BL1" s="168"/>
      <c r="BM1" s="168"/>
      <c r="BN1" s="168"/>
      <c r="BO1" s="168"/>
      <c r="BP1" s="168"/>
      <c r="BQ1" s="168"/>
      <c r="BR1" s="168"/>
      <c r="BS1" s="168"/>
      <c r="BT1" s="168"/>
      <c r="BU1" s="168"/>
      <c r="BV1" s="168"/>
      <c r="BW1" s="168"/>
      <c r="BX1" s="168"/>
    </row>
    <row r="2" spans="1:77" ht="15" customHeight="1" x14ac:dyDescent="0.25">
      <c r="K2" s="4"/>
      <c r="L2" s="4"/>
      <c r="M2" s="4"/>
      <c r="N2" s="4"/>
      <c r="O2" s="4"/>
      <c r="P2" s="4"/>
      <c r="Q2" s="4"/>
      <c r="R2" s="4"/>
      <c r="S2" s="4"/>
      <c r="T2" s="4"/>
      <c r="U2" s="18"/>
      <c r="V2" s="18"/>
      <c r="W2" s="168"/>
      <c r="X2" s="168"/>
      <c r="Y2" s="168"/>
      <c r="Z2" s="168"/>
      <c r="AA2" s="168"/>
      <c r="AB2" s="168"/>
      <c r="AC2" s="168"/>
      <c r="AD2" s="168"/>
      <c r="AE2" s="168"/>
      <c r="AF2" s="168"/>
      <c r="AG2" s="168"/>
      <c r="AH2" s="168"/>
      <c r="AI2" s="168"/>
      <c r="AJ2" s="168"/>
      <c r="AK2" s="168"/>
      <c r="AL2" s="52"/>
      <c r="AM2" s="52"/>
      <c r="AN2" s="52"/>
      <c r="AO2" s="52"/>
      <c r="BE2" s="168"/>
      <c r="BF2" s="168"/>
      <c r="BG2" s="168"/>
      <c r="BH2" s="168"/>
      <c r="BI2" s="168"/>
      <c r="BJ2" s="168"/>
      <c r="BK2" s="168"/>
      <c r="BL2" s="168"/>
      <c r="BM2" s="168"/>
      <c r="BN2" s="168"/>
      <c r="BO2" s="168"/>
      <c r="BP2" s="168"/>
      <c r="BQ2" s="168"/>
      <c r="BR2" s="168"/>
      <c r="BS2" s="168"/>
      <c r="BT2" s="168"/>
      <c r="BU2" s="168"/>
      <c r="BV2" s="168"/>
      <c r="BW2" s="168"/>
      <c r="BX2" s="168"/>
    </row>
    <row r="3" spans="1:77" ht="15" customHeight="1" x14ac:dyDescent="0.25">
      <c r="K3" s="4"/>
      <c r="L3" s="4"/>
      <c r="M3" s="4"/>
      <c r="N3" s="4"/>
      <c r="O3" s="4"/>
      <c r="P3" s="4"/>
      <c r="Q3" s="4"/>
      <c r="R3" s="4"/>
      <c r="S3" s="4"/>
      <c r="T3" s="4"/>
      <c r="U3" s="18"/>
      <c r="V3" s="18"/>
      <c r="W3" s="168"/>
      <c r="X3" s="168"/>
      <c r="Y3" s="168"/>
      <c r="Z3" s="168"/>
      <c r="AA3" s="168"/>
      <c r="AB3" s="168"/>
      <c r="AC3" s="168"/>
      <c r="AD3" s="168"/>
      <c r="AE3" s="168"/>
      <c r="AF3" s="168"/>
      <c r="AG3" s="168"/>
      <c r="AH3" s="168"/>
      <c r="AI3" s="168"/>
      <c r="AJ3" s="168"/>
      <c r="AK3" s="168"/>
      <c r="AL3" s="52"/>
      <c r="AM3" s="52"/>
      <c r="AN3" s="52"/>
      <c r="AO3" s="52"/>
      <c r="BE3" s="168"/>
      <c r="BF3" s="168"/>
      <c r="BG3" s="168"/>
      <c r="BH3" s="168"/>
      <c r="BI3" s="168"/>
      <c r="BJ3" s="168"/>
      <c r="BK3" s="168"/>
      <c r="BL3" s="168"/>
      <c r="BM3" s="168"/>
      <c r="BN3" s="168"/>
      <c r="BO3" s="168"/>
      <c r="BP3" s="168"/>
      <c r="BQ3" s="168"/>
      <c r="BR3" s="168"/>
      <c r="BS3" s="168"/>
      <c r="BT3" s="168"/>
      <c r="BU3" s="168"/>
      <c r="BV3" s="168"/>
      <c r="BW3" s="168"/>
      <c r="BX3" s="168"/>
    </row>
    <row r="4" spans="1:77" ht="15" customHeight="1" x14ac:dyDescent="0.25">
      <c r="K4" s="4"/>
      <c r="L4" s="4"/>
      <c r="M4" s="4"/>
      <c r="N4" s="4"/>
      <c r="O4" s="4"/>
      <c r="P4" s="4"/>
      <c r="Q4" s="4"/>
      <c r="R4" s="4"/>
      <c r="S4" s="4"/>
      <c r="T4" s="4"/>
      <c r="U4" s="18"/>
      <c r="V4" s="18"/>
      <c r="W4" s="168"/>
      <c r="X4" s="168"/>
      <c r="Y4" s="168"/>
      <c r="Z4" s="168"/>
      <c r="AA4" s="168"/>
      <c r="AB4" s="168"/>
      <c r="AC4" s="168"/>
      <c r="AD4" s="168"/>
      <c r="AE4" s="168"/>
      <c r="AF4" s="168"/>
      <c r="AG4" s="168"/>
      <c r="AH4" s="168"/>
      <c r="AI4" s="168"/>
      <c r="AJ4" s="168"/>
      <c r="AK4" s="168"/>
      <c r="AL4" s="52"/>
      <c r="AM4" s="52"/>
      <c r="AN4" s="52"/>
      <c r="AO4" s="52"/>
      <c r="BE4" s="168"/>
      <c r="BF4" s="168"/>
      <c r="BG4" s="168"/>
      <c r="BH4" s="168"/>
      <c r="BI4" s="168"/>
      <c r="BJ4" s="168"/>
      <c r="BK4" s="168"/>
      <c r="BL4" s="168"/>
      <c r="BM4" s="168"/>
      <c r="BN4" s="168"/>
      <c r="BO4" s="168"/>
      <c r="BP4" s="168"/>
      <c r="BQ4" s="168"/>
      <c r="BR4" s="168"/>
      <c r="BS4" s="168"/>
      <c r="BT4" s="168"/>
      <c r="BU4" s="168"/>
      <c r="BV4" s="168"/>
      <c r="BW4" s="168"/>
      <c r="BX4" s="168"/>
    </row>
    <row r="5" spans="1:77" ht="4.9000000000000004" customHeight="1" x14ac:dyDescent="0.25">
      <c r="K5" s="4"/>
      <c r="L5" s="4"/>
      <c r="M5" s="4"/>
      <c r="N5" s="4"/>
      <c r="O5" s="4"/>
      <c r="P5" s="4"/>
      <c r="Q5" s="4"/>
      <c r="R5" s="4"/>
      <c r="S5" s="4"/>
      <c r="T5" s="4"/>
      <c r="U5" s="129"/>
      <c r="V5" s="129"/>
      <c r="W5" s="129"/>
      <c r="X5" s="129"/>
      <c r="Y5" s="129"/>
      <c r="Z5" s="129"/>
      <c r="AA5" s="129"/>
      <c r="AB5" s="129"/>
      <c r="AC5" s="129"/>
      <c r="AD5" s="129"/>
      <c r="AE5" s="129"/>
      <c r="AF5" s="129"/>
      <c r="AG5" s="129"/>
      <c r="AH5" s="129"/>
      <c r="AI5" s="129"/>
      <c r="AJ5" s="129"/>
      <c r="AK5" s="129"/>
      <c r="AL5" s="52"/>
      <c r="AM5" s="52"/>
      <c r="AN5" s="52"/>
      <c r="AO5" s="52"/>
    </row>
    <row r="6" spans="1:77" ht="15" customHeight="1" x14ac:dyDescent="0.25">
      <c r="A6" s="19"/>
      <c r="B6" s="20" t="s">
        <v>97</v>
      </c>
      <c r="C6" s="20"/>
      <c r="D6" s="20"/>
      <c r="E6" s="20"/>
      <c r="F6" s="20"/>
      <c r="G6" s="20"/>
      <c r="H6" s="20"/>
      <c r="I6" s="20"/>
      <c r="J6" s="20"/>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2"/>
      <c r="AL6" s="52"/>
      <c r="AM6" s="52"/>
      <c r="AN6" s="52"/>
      <c r="AO6" s="52"/>
      <c r="AQ6" s="174" t="s">
        <v>98</v>
      </c>
      <c r="AR6" s="174"/>
      <c r="AS6" s="174"/>
      <c r="AT6" s="174"/>
      <c r="AU6" s="174"/>
      <c r="AV6" s="174"/>
      <c r="AW6" s="174"/>
      <c r="AX6" s="174"/>
      <c r="AY6" s="174"/>
      <c r="AZ6" s="174"/>
      <c r="BA6" s="174"/>
      <c r="BB6" s="174"/>
      <c r="BC6" s="174"/>
      <c r="BD6" s="174"/>
      <c r="BE6" s="66"/>
      <c r="BF6" s="66"/>
      <c r="BG6" s="66"/>
      <c r="BH6" s="66"/>
      <c r="BI6" s="66"/>
      <c r="BJ6" s="66"/>
      <c r="BK6" s="66"/>
      <c r="BL6" s="66"/>
      <c r="BM6" s="66"/>
      <c r="BN6" s="66"/>
      <c r="BO6" s="66"/>
      <c r="BP6" s="66"/>
      <c r="BQ6" s="66"/>
      <c r="BR6" s="66"/>
      <c r="BS6" s="66"/>
      <c r="BT6" s="66"/>
      <c r="BU6" s="66"/>
      <c r="BV6" s="66"/>
      <c r="BW6" s="66"/>
      <c r="BX6" s="66"/>
      <c r="BY6" s="66"/>
    </row>
    <row r="7" spans="1:77" ht="15" customHeight="1" x14ac:dyDescent="0.25">
      <c r="A7" s="23"/>
      <c r="B7" s="24" t="s">
        <v>99</v>
      </c>
      <c r="C7" s="24"/>
      <c r="D7" s="24"/>
      <c r="E7" s="24"/>
      <c r="F7" s="175"/>
      <c r="G7" s="175"/>
      <c r="H7" s="175"/>
      <c r="I7" s="175"/>
      <c r="J7" s="175"/>
      <c r="K7" s="175"/>
      <c r="L7" s="175"/>
      <c r="M7" s="175"/>
      <c r="N7" s="175"/>
      <c r="O7" s="175"/>
      <c r="P7" s="175"/>
      <c r="Q7" s="175"/>
      <c r="R7" s="175"/>
      <c r="S7" s="175"/>
      <c r="T7" s="175"/>
      <c r="U7" s="175"/>
      <c r="V7" s="175"/>
      <c r="W7" s="175"/>
      <c r="X7" s="175"/>
      <c r="Y7" s="175"/>
      <c r="Z7" s="175"/>
      <c r="AA7" s="24"/>
      <c r="AB7" s="24"/>
      <c r="AC7" s="24"/>
      <c r="AD7" s="24"/>
      <c r="AE7" s="25" t="s">
        <v>100</v>
      </c>
      <c r="AF7" s="130"/>
      <c r="AG7" s="130"/>
      <c r="AH7" s="130"/>
      <c r="AI7" s="130"/>
      <c r="AJ7" s="130"/>
      <c r="AK7" s="26"/>
      <c r="AL7" s="52"/>
      <c r="AM7" s="52"/>
      <c r="AN7" s="52"/>
      <c r="AO7" s="52"/>
      <c r="AQ7" s="174"/>
      <c r="AR7" s="174"/>
      <c r="AS7" s="174"/>
      <c r="AT7" s="174"/>
      <c r="AU7" s="174"/>
      <c r="AV7" s="174"/>
      <c r="AW7" s="174"/>
      <c r="AX7" s="174"/>
      <c r="AY7" s="174"/>
      <c r="AZ7" s="174"/>
      <c r="BA7" s="174"/>
      <c r="BB7" s="174"/>
      <c r="BC7" s="174"/>
      <c r="BD7" s="174"/>
      <c r="BE7" s="66"/>
      <c r="BF7" s="66"/>
      <c r="BG7" s="66"/>
      <c r="BH7" s="66"/>
      <c r="BI7" s="66"/>
      <c r="BJ7" s="66"/>
      <c r="BK7" s="66"/>
      <c r="BL7" s="66"/>
      <c r="BM7" s="66"/>
      <c r="BN7" s="66"/>
      <c r="BO7" s="66"/>
      <c r="BP7" s="66"/>
      <c r="BQ7" s="66"/>
      <c r="BR7" s="66"/>
      <c r="BS7" s="66"/>
      <c r="BT7" s="66"/>
      <c r="BU7" s="66"/>
      <c r="BV7" s="66"/>
      <c r="BW7" s="66"/>
      <c r="BX7" s="66"/>
      <c r="BY7" s="66"/>
    </row>
    <row r="8" spans="1:77" ht="4.9000000000000004" customHeight="1" x14ac:dyDescent="0.25">
      <c r="A8" s="23"/>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5"/>
      <c r="AF8" s="25"/>
      <c r="AG8" s="25"/>
      <c r="AH8" s="25"/>
      <c r="AI8" s="48"/>
      <c r="AJ8" s="48"/>
      <c r="AK8" s="26"/>
      <c r="AL8" s="52"/>
      <c r="AM8" s="52"/>
      <c r="AN8" s="52"/>
      <c r="AO8" s="52"/>
    </row>
    <row r="9" spans="1:77" ht="15" customHeight="1" x14ac:dyDescent="0.25">
      <c r="A9" s="23"/>
      <c r="B9" s="24" t="s">
        <v>101</v>
      </c>
      <c r="C9" s="24"/>
      <c r="D9" s="24"/>
      <c r="E9" s="24"/>
      <c r="F9" s="25"/>
      <c r="G9" s="49"/>
      <c r="H9" s="24" t="s">
        <v>102</v>
      </c>
      <c r="I9" s="25"/>
      <c r="J9" s="24"/>
      <c r="K9" s="24"/>
      <c r="L9" s="24"/>
      <c r="M9" s="24"/>
      <c r="N9" s="49"/>
      <c r="O9" s="24" t="s">
        <v>103</v>
      </c>
      <c r="P9" s="24"/>
      <c r="Q9" s="24"/>
      <c r="R9" s="24"/>
      <c r="S9" s="24"/>
      <c r="T9" s="24"/>
      <c r="U9" s="24"/>
      <c r="V9" s="24"/>
      <c r="W9" s="49"/>
      <c r="X9" s="24" t="s">
        <v>104</v>
      </c>
      <c r="Y9" s="24"/>
      <c r="Z9" s="24"/>
      <c r="AA9" s="24"/>
      <c r="AB9" s="24"/>
      <c r="AC9" s="24"/>
      <c r="AD9" s="24"/>
      <c r="AE9" s="24"/>
      <c r="AF9" s="24"/>
      <c r="AG9" s="24"/>
      <c r="AH9" s="24"/>
      <c r="AI9" s="24"/>
      <c r="AJ9" s="24"/>
      <c r="AK9" s="26"/>
      <c r="AL9" s="52"/>
      <c r="AM9" s="52"/>
      <c r="AN9" s="52"/>
      <c r="AO9" s="52"/>
      <c r="AQ9" s="17" t="s">
        <v>105</v>
      </c>
      <c r="AR9" s="17"/>
      <c r="AS9" s="17"/>
      <c r="AT9" s="17"/>
      <c r="AU9" s="17"/>
      <c r="AV9" s="17"/>
      <c r="AW9" s="17"/>
      <c r="AX9" s="17"/>
      <c r="AY9" s="17"/>
      <c r="AZ9" s="17"/>
      <c r="BA9" s="17"/>
      <c r="BB9" s="17"/>
      <c r="BC9"/>
      <c r="BD9"/>
      <c r="BE9"/>
      <c r="BF9"/>
      <c r="BG9"/>
      <c r="BH9"/>
      <c r="BI9"/>
      <c r="BJ9"/>
      <c r="BK9"/>
      <c r="BL9"/>
      <c r="BM9"/>
      <c r="BN9"/>
      <c r="BO9"/>
      <c r="BP9"/>
      <c r="BQ9"/>
      <c r="BR9"/>
      <c r="BS9"/>
      <c r="BT9"/>
      <c r="BU9"/>
      <c r="BV9"/>
      <c r="BW9"/>
      <c r="BX9"/>
      <c r="BY9"/>
    </row>
    <row r="10" spans="1:77" ht="4.9000000000000004" customHeight="1" x14ac:dyDescent="0.25">
      <c r="A10" s="23"/>
      <c r="B10" s="24"/>
      <c r="C10" s="24"/>
      <c r="D10" s="24"/>
      <c r="E10" s="24"/>
      <c r="F10" s="25"/>
      <c r="G10" s="25"/>
      <c r="H10" s="24"/>
      <c r="I10" s="25"/>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6"/>
      <c r="AL10" s="52"/>
      <c r="AM10" s="52"/>
      <c r="AN10" s="52"/>
      <c r="AO10" s="52"/>
      <c r="AQ10" s="17"/>
      <c r="AR10" s="17"/>
      <c r="AS10" s="17"/>
      <c r="AT10" s="17"/>
      <c r="AU10" s="17"/>
      <c r="AV10" s="17"/>
      <c r="AW10" s="17"/>
      <c r="AX10" s="17"/>
      <c r="AY10" s="17"/>
      <c r="AZ10" s="17"/>
      <c r="BA10" s="17"/>
      <c r="BB10" s="17"/>
      <c r="BC10"/>
      <c r="BD10"/>
      <c r="BE10"/>
      <c r="BF10"/>
      <c r="BG10"/>
      <c r="BH10"/>
      <c r="BI10"/>
      <c r="BJ10"/>
      <c r="BK10"/>
      <c r="BL10"/>
      <c r="BM10"/>
      <c r="BN10"/>
      <c r="BO10"/>
      <c r="BP10"/>
      <c r="BQ10"/>
      <c r="BR10"/>
      <c r="BS10"/>
      <c r="BT10"/>
      <c r="BU10"/>
      <c r="BV10"/>
      <c r="BW10"/>
      <c r="BX10"/>
      <c r="BY10"/>
    </row>
    <row r="11" spans="1:77" ht="15" customHeight="1" x14ac:dyDescent="0.25">
      <c r="A11" s="23"/>
      <c r="B11" s="24" t="s">
        <v>106</v>
      </c>
      <c r="C11" s="24"/>
      <c r="D11" s="24"/>
      <c r="E11" s="24"/>
      <c r="F11" s="24"/>
      <c r="G11" s="49"/>
      <c r="H11" s="24" t="s">
        <v>107</v>
      </c>
      <c r="I11" s="24"/>
      <c r="J11" s="24"/>
      <c r="K11" s="24"/>
      <c r="L11" s="24"/>
      <c r="M11" s="24"/>
      <c r="N11" s="49"/>
      <c r="O11" s="24" t="s">
        <v>108</v>
      </c>
      <c r="P11" s="24"/>
      <c r="Q11" s="24"/>
      <c r="R11" s="24"/>
      <c r="S11" s="24"/>
      <c r="T11" s="24"/>
      <c r="U11" s="24"/>
      <c r="V11" s="24"/>
      <c r="W11" s="49"/>
      <c r="X11" s="24" t="s">
        <v>109</v>
      </c>
      <c r="Y11" s="24"/>
      <c r="Z11" s="24"/>
      <c r="AA11" s="24"/>
      <c r="AB11" s="24"/>
      <c r="AC11" s="24"/>
      <c r="AD11" s="49"/>
      <c r="AE11" s="24" t="s">
        <v>110</v>
      </c>
      <c r="AF11" s="24"/>
      <c r="AG11" s="24"/>
      <c r="AH11" s="24"/>
      <c r="AI11" s="24"/>
      <c r="AJ11" s="24"/>
      <c r="AK11" s="26"/>
      <c r="AL11" s="52"/>
      <c r="AM11" s="52"/>
      <c r="AN11" s="52"/>
      <c r="AO11" s="52"/>
      <c r="AQ11" s="56">
        <v>1</v>
      </c>
      <c r="AR11" s="17" t="s">
        <v>111</v>
      </c>
      <c r="AS11" s="17"/>
      <c r="AT11" s="17"/>
      <c r="AU11" s="17"/>
      <c r="AV11" s="17"/>
      <c r="AW11" s="17"/>
      <c r="AX11" s="17"/>
      <c r="AY11" s="17"/>
      <c r="AZ11" s="17"/>
      <c r="BA11" s="17"/>
      <c r="BB11" s="17"/>
      <c r="BC11"/>
      <c r="BD11"/>
      <c r="BE11"/>
      <c r="BF11"/>
      <c r="BG11"/>
      <c r="BH11"/>
      <c r="BI11"/>
      <c r="BJ11"/>
      <c r="BK11"/>
      <c r="BL11"/>
      <c r="BM11"/>
      <c r="BN11"/>
      <c r="BO11"/>
      <c r="BP11"/>
      <c r="BQ11"/>
      <c r="BR11"/>
      <c r="BS11"/>
      <c r="BT11"/>
      <c r="BU11"/>
      <c r="BV11"/>
      <c r="BW11" s="43"/>
      <c r="BX11" s="43"/>
      <c r="BY11" s="43"/>
    </row>
    <row r="12" spans="1:77" ht="4.9000000000000004" customHeight="1" x14ac:dyDescent="0.25">
      <c r="A12" s="23"/>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6"/>
      <c r="AL12" s="52"/>
      <c r="AM12" s="52"/>
      <c r="AN12" s="52"/>
      <c r="AO12" s="52"/>
      <c r="AQ12" s="56"/>
      <c r="AR12" s="17"/>
      <c r="AS12" s="17"/>
      <c r="AT12" s="17"/>
      <c r="AU12" s="17"/>
      <c r="AV12" s="17"/>
      <c r="AW12" s="17"/>
      <c r="AX12" s="17"/>
      <c r="AY12" s="17"/>
      <c r="AZ12" s="17"/>
      <c r="BA12" s="17"/>
      <c r="BB12" s="17"/>
      <c r="BC12"/>
      <c r="BD12"/>
      <c r="BE12"/>
      <c r="BF12"/>
      <c r="BG12"/>
      <c r="BH12"/>
      <c r="BI12"/>
      <c r="BJ12"/>
      <c r="BK12"/>
      <c r="BL12"/>
      <c r="BM12"/>
      <c r="BN12"/>
      <c r="BO12"/>
      <c r="BP12"/>
      <c r="BQ12"/>
      <c r="BR12"/>
      <c r="BS12"/>
      <c r="BT12"/>
      <c r="BU12"/>
      <c r="BV12"/>
      <c r="BW12" s="43"/>
      <c r="BX12" s="43"/>
      <c r="BY12" s="43"/>
    </row>
    <row r="13" spans="1:77" ht="15" customHeight="1" x14ac:dyDescent="0.25">
      <c r="A13" s="23"/>
      <c r="B13" s="48" t="s">
        <v>112</v>
      </c>
      <c r="C13" s="25"/>
      <c r="D13" s="25"/>
      <c r="E13" s="25"/>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26"/>
      <c r="AL13" s="52"/>
      <c r="AM13" s="52"/>
      <c r="AN13" s="52"/>
      <c r="AO13" s="52"/>
      <c r="AQ13" s="56">
        <v>2</v>
      </c>
      <c r="AR13" s="17" t="s">
        <v>113</v>
      </c>
      <c r="AS13" s="17"/>
      <c r="AT13" s="17"/>
      <c r="AU13" s="17"/>
      <c r="AV13" s="17"/>
      <c r="AW13" s="17"/>
      <c r="AX13" s="17"/>
      <c r="AY13" s="17"/>
      <c r="AZ13" s="17"/>
      <c r="BA13" s="17"/>
      <c r="BB13" s="17"/>
      <c r="BC13"/>
      <c r="BD13"/>
      <c r="BE13"/>
      <c r="BF13"/>
      <c r="BG13"/>
      <c r="BH13"/>
      <c r="BI13"/>
      <c r="BJ13"/>
      <c r="BK13"/>
      <c r="BL13"/>
      <c r="BM13"/>
      <c r="BN13"/>
      <c r="BO13"/>
      <c r="BP13"/>
      <c r="BQ13"/>
      <c r="BR13"/>
      <c r="BS13"/>
      <c r="BT13"/>
      <c r="BU13"/>
      <c r="BV13"/>
      <c r="BW13" s="43"/>
      <c r="BX13" s="43"/>
      <c r="BY13" s="43"/>
    </row>
    <row r="14" spans="1:77" ht="4.9000000000000004" customHeight="1" x14ac:dyDescent="0.25">
      <c r="A14" s="27"/>
      <c r="B14" s="130"/>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28"/>
      <c r="AL14" s="52"/>
      <c r="AM14" s="52"/>
      <c r="AN14" s="52"/>
      <c r="AO14" s="52"/>
      <c r="BC14" s="42"/>
      <c r="BD14" s="42"/>
      <c r="BE14" s="42"/>
      <c r="BF14" s="42"/>
      <c r="BG14" s="42"/>
      <c r="BH14" s="42"/>
      <c r="BI14" s="42"/>
      <c r="BJ14" s="42"/>
      <c r="BK14" s="42"/>
      <c r="BL14" s="42"/>
      <c r="BM14" s="42"/>
      <c r="BN14" s="42"/>
      <c r="BO14" s="42"/>
      <c r="BP14" s="42"/>
      <c r="BQ14" s="42"/>
      <c r="BR14" s="42"/>
      <c r="BS14" s="42"/>
      <c r="BT14" s="42"/>
      <c r="BU14" s="42"/>
      <c r="BV14" s="42"/>
      <c r="BW14" s="42"/>
      <c r="BX14" s="42"/>
      <c r="BY14" s="42"/>
    </row>
    <row r="15" spans="1:77" ht="4.9000000000000004" customHeight="1" x14ac:dyDescent="0.25">
      <c r="AL15" s="52"/>
      <c r="AM15" s="52"/>
      <c r="AN15" s="52"/>
      <c r="AO15" s="52"/>
      <c r="BC15" s="42"/>
      <c r="BD15" s="42"/>
      <c r="BE15" s="42"/>
      <c r="BF15" s="42"/>
      <c r="BG15" s="42"/>
      <c r="BH15" s="42"/>
      <c r="BI15" s="42"/>
      <c r="BJ15" s="42"/>
      <c r="BK15" s="42"/>
      <c r="BL15" s="42"/>
      <c r="BM15" s="42"/>
      <c r="BN15" s="42"/>
      <c r="BO15" s="42"/>
      <c r="BP15" s="42"/>
      <c r="BQ15" s="42"/>
      <c r="BR15" s="42"/>
      <c r="BS15" s="42"/>
      <c r="BT15" s="42"/>
      <c r="BU15" s="42"/>
      <c r="BV15" s="42"/>
      <c r="BW15" s="42"/>
      <c r="BX15" s="42"/>
      <c r="BY15" s="42"/>
    </row>
    <row r="16" spans="1:77" ht="15" customHeight="1" x14ac:dyDescent="0.25">
      <c r="B16" s="1" t="s">
        <v>114</v>
      </c>
      <c r="C16" s="1"/>
      <c r="D16" s="1"/>
      <c r="E16" s="1"/>
      <c r="F16" s="1"/>
      <c r="G16" s="1"/>
      <c r="H16" s="1"/>
      <c r="I16" s="1"/>
      <c r="J16" s="1"/>
      <c r="AD16" s="133"/>
      <c r="AL16" s="52"/>
      <c r="AM16" s="52"/>
      <c r="AQ16" s="17" t="s">
        <v>115</v>
      </c>
      <c r="AR16" s="17"/>
      <c r="AS16" s="17"/>
      <c r="AT16" s="17"/>
      <c r="AU16" s="17"/>
      <c r="AV16" s="17"/>
      <c r="AW16" s="17"/>
      <c r="AX16" s="17"/>
      <c r="AY16" s="17"/>
      <c r="AZ16" s="17"/>
      <c r="BA16" s="17"/>
      <c r="BB16" s="17"/>
      <c r="BC16"/>
      <c r="BD16"/>
      <c r="BE16"/>
      <c r="BF16"/>
      <c r="BG16"/>
      <c r="BH16"/>
      <c r="BI16"/>
      <c r="BJ16"/>
      <c r="BK16"/>
      <c r="BL16"/>
      <c r="BM16"/>
      <c r="BN16"/>
      <c r="BO16"/>
      <c r="BP16"/>
      <c r="BQ16"/>
      <c r="BR16"/>
      <c r="BS16"/>
      <c r="BT16"/>
      <c r="BU16"/>
      <c r="BV16"/>
      <c r="BW16"/>
      <c r="BX16"/>
      <c r="BY16"/>
    </row>
    <row r="17" spans="2:77" ht="15" customHeight="1" x14ac:dyDescent="0.25">
      <c r="C17" s="133"/>
      <c r="D17" s="133" t="s">
        <v>116</v>
      </c>
      <c r="E17" s="166"/>
      <c r="F17" s="166"/>
      <c r="G17" s="166"/>
      <c r="H17" s="166"/>
      <c r="I17" s="166"/>
      <c r="J17" s="166"/>
      <c r="K17" s="166"/>
      <c r="L17" s="166"/>
      <c r="M17" s="166"/>
      <c r="N17" s="166"/>
      <c r="O17" s="166"/>
      <c r="P17" s="166"/>
      <c r="Q17" s="166"/>
      <c r="R17" s="166"/>
      <c r="S17" s="166"/>
      <c r="T17" s="166"/>
      <c r="U17" s="166"/>
      <c r="V17" s="166"/>
      <c r="W17" s="166"/>
      <c r="X17" s="166"/>
      <c r="AD17" s="133" t="s">
        <v>117</v>
      </c>
      <c r="AE17" s="155"/>
      <c r="AF17" s="155"/>
      <c r="AG17" s="155"/>
      <c r="AH17" s="155"/>
      <c r="AI17" s="155"/>
      <c r="AJ17" s="155"/>
      <c r="AQ17" s="56">
        <v>1</v>
      </c>
      <c r="AR17" s="47" t="s">
        <v>118</v>
      </c>
      <c r="AS17" s="47"/>
      <c r="AT17" s="47"/>
      <c r="AU17" s="47"/>
      <c r="AV17" s="47"/>
      <c r="AW17" s="47"/>
      <c r="AX17" s="47"/>
      <c r="AY17" s="47"/>
      <c r="AZ17" s="47"/>
      <c r="BA17" s="47"/>
      <c r="BB17" s="47"/>
      <c r="BC17" s="44"/>
      <c r="BD17" s="44"/>
      <c r="BE17" s="44"/>
      <c r="BF17" s="44"/>
      <c r="BG17" s="44"/>
      <c r="BH17" s="44"/>
      <c r="BI17" s="44"/>
      <c r="BJ17" s="44"/>
      <c r="BK17" s="44"/>
      <c r="BL17" s="44"/>
      <c r="BM17" s="44"/>
      <c r="BN17" s="44"/>
      <c r="BO17" s="44"/>
      <c r="BP17" s="44"/>
      <c r="BQ17" s="44"/>
      <c r="BR17" s="44"/>
      <c r="BS17" s="44"/>
      <c r="BT17" s="44"/>
      <c r="BU17" s="44"/>
      <c r="BV17" s="44"/>
      <c r="BW17" s="44"/>
      <c r="BX17" s="44"/>
      <c r="BY17" s="44"/>
    </row>
    <row r="18" spans="2:77" ht="15" customHeight="1" x14ac:dyDescent="0.25">
      <c r="C18" s="133"/>
      <c r="D18" s="133" t="s">
        <v>119</v>
      </c>
      <c r="E18" s="167"/>
      <c r="F18" s="167"/>
      <c r="G18" s="167"/>
      <c r="H18" s="167"/>
      <c r="I18" s="167"/>
      <c r="J18" s="167"/>
      <c r="K18" s="167"/>
      <c r="L18" s="167"/>
      <c r="M18" s="167"/>
      <c r="N18" s="167"/>
      <c r="O18" s="167"/>
      <c r="P18" s="167"/>
      <c r="Q18" s="167"/>
      <c r="R18" s="167"/>
      <c r="S18" s="167"/>
      <c r="T18" s="167"/>
      <c r="U18" s="167"/>
      <c r="V18" s="167"/>
      <c r="W18" s="167"/>
      <c r="X18" s="167"/>
      <c r="AD18" s="133" t="s">
        <v>120</v>
      </c>
      <c r="AE18" s="156"/>
      <c r="AF18" s="156"/>
      <c r="AG18" s="156"/>
      <c r="AH18" s="156"/>
      <c r="AI18" s="156"/>
      <c r="AJ18" s="156"/>
      <c r="AQ18" s="56">
        <v>2</v>
      </c>
      <c r="AR18" s="3" t="s">
        <v>121</v>
      </c>
      <c r="BC18" s="42"/>
      <c r="BD18" s="42"/>
      <c r="BE18" s="42"/>
      <c r="BF18" s="42"/>
      <c r="BG18" s="42"/>
      <c r="BH18" s="42"/>
      <c r="BI18" s="42"/>
      <c r="BJ18" s="42"/>
      <c r="BK18" s="42"/>
      <c r="BL18" s="42"/>
      <c r="BM18" s="42"/>
      <c r="BN18" s="42"/>
      <c r="BO18" s="42"/>
      <c r="BP18" s="42"/>
      <c r="BQ18" s="42"/>
      <c r="BR18" s="42"/>
      <c r="BS18" s="42"/>
      <c r="BT18" s="42"/>
      <c r="BU18" s="42"/>
      <c r="BV18" s="42"/>
      <c r="BW18" s="42"/>
      <c r="BX18" s="42"/>
      <c r="BY18" s="42"/>
    </row>
    <row r="19" spans="2:77" ht="4.9000000000000004" customHeight="1" x14ac:dyDescent="0.25">
      <c r="B19" s="133"/>
      <c r="C19" s="133"/>
      <c r="D19" s="133"/>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53"/>
      <c r="AM19" s="53"/>
      <c r="AN19" s="53"/>
      <c r="AO19" s="53"/>
      <c r="AQ19" s="56"/>
      <c r="BC19" s="42"/>
      <c r="BD19" s="42"/>
      <c r="BE19" s="42"/>
      <c r="BF19" s="42"/>
      <c r="BG19" s="42"/>
      <c r="BH19" s="42"/>
      <c r="BI19" s="42"/>
      <c r="BJ19" s="42"/>
      <c r="BK19" s="42"/>
      <c r="BL19" s="42"/>
      <c r="BM19" s="42"/>
      <c r="BN19" s="42"/>
      <c r="BO19" s="42"/>
      <c r="BP19" s="42"/>
      <c r="BQ19" s="42"/>
      <c r="BR19" s="42"/>
      <c r="BS19" s="42"/>
      <c r="BT19" s="42"/>
      <c r="BU19" s="42"/>
      <c r="BV19" s="42"/>
      <c r="BW19" s="42"/>
      <c r="BX19" s="42"/>
      <c r="BY19" s="42"/>
    </row>
    <row r="20" spans="2:77" ht="15" customHeight="1" x14ac:dyDescent="0.25">
      <c r="B20" s="47" t="s">
        <v>101</v>
      </c>
      <c r="C20" s="47"/>
      <c r="D20" s="47"/>
      <c r="E20" s="47"/>
      <c r="F20" s="55"/>
      <c r="G20" s="3" t="s">
        <v>102</v>
      </c>
      <c r="N20" s="55"/>
      <c r="O20" s="3" t="s">
        <v>103</v>
      </c>
      <c r="V20" s="55"/>
      <c r="W20" s="3" t="s">
        <v>104</v>
      </c>
      <c r="AQ20" s="56"/>
      <c r="AR20" s="3" t="s">
        <v>122</v>
      </c>
      <c r="BC20" s="42"/>
      <c r="BD20" s="42"/>
      <c r="BE20" s="42"/>
      <c r="BF20" s="42"/>
      <c r="BG20" s="42"/>
      <c r="BH20" s="42"/>
      <c r="BI20" s="42"/>
      <c r="BJ20" s="42"/>
      <c r="BK20" s="42"/>
      <c r="BL20" s="42"/>
      <c r="BM20" s="42"/>
      <c r="BN20" s="42"/>
      <c r="BO20" s="42"/>
      <c r="BP20" s="42"/>
      <c r="BQ20" s="42"/>
      <c r="BR20" s="42"/>
      <c r="BS20" s="42"/>
      <c r="BT20" s="42"/>
      <c r="BU20" s="42"/>
      <c r="BV20" s="42"/>
      <c r="BW20" s="42"/>
      <c r="BX20" s="42"/>
      <c r="BY20" s="42"/>
    </row>
    <row r="21" spans="2:77" ht="4.9000000000000004" customHeight="1" x14ac:dyDescent="0.25">
      <c r="F21" s="133"/>
      <c r="G21" s="133"/>
      <c r="H21" s="133"/>
      <c r="I21" s="133"/>
      <c r="J21" s="133"/>
    </row>
    <row r="22" spans="2:77" ht="14.65" customHeight="1" x14ac:dyDescent="0.25">
      <c r="G22" s="133"/>
      <c r="I22" s="133" t="s">
        <v>123</v>
      </c>
      <c r="J22" s="141"/>
      <c r="K22" s="141"/>
      <c r="L22" s="141"/>
      <c r="M22" s="141"/>
      <c r="N22" s="3" t="s">
        <v>124</v>
      </c>
      <c r="AQ22" s="56">
        <v>3</v>
      </c>
      <c r="AR22" s="3" t="s">
        <v>125</v>
      </c>
      <c r="BC22" s="42"/>
      <c r="BD22" s="42"/>
      <c r="BE22" s="42"/>
      <c r="BF22" s="42"/>
      <c r="BG22" s="42"/>
      <c r="BH22" s="42"/>
      <c r="BI22" s="42"/>
      <c r="BJ22" s="42"/>
      <c r="BK22" s="42"/>
      <c r="BL22" s="42"/>
      <c r="BM22" s="42"/>
      <c r="BN22" s="42"/>
      <c r="BO22" s="42"/>
      <c r="BP22" s="42"/>
      <c r="BQ22" s="42"/>
      <c r="BR22" s="42"/>
      <c r="BS22" s="42"/>
      <c r="BT22" s="42"/>
      <c r="BU22" s="42"/>
      <c r="BV22" s="42"/>
      <c r="BW22" s="42"/>
      <c r="BX22" s="42"/>
      <c r="BY22" s="42"/>
    </row>
    <row r="23" spans="2:77" ht="14.65" customHeight="1" x14ac:dyDescent="0.25">
      <c r="B23" s="3" t="s">
        <v>126</v>
      </c>
      <c r="Z23" s="133" t="s">
        <v>127</v>
      </c>
      <c r="AA23" s="141"/>
      <c r="AB23" s="141"/>
      <c r="AC23" s="141"/>
      <c r="AD23" s="141"/>
      <c r="AE23" s="3" t="s">
        <v>124</v>
      </c>
      <c r="AQ23" s="56"/>
      <c r="AR23" s="3" t="str">
        <f>"Hydrology for Small Watersheds Technical Release 55 (TR-55) or equivalent as approved by the "&amp;Tables!$C$22&amp;" Engineer;"</f>
        <v>Hydrology for Small Watersheds Technical Release 55 (TR-55) or equivalent as approved by the City Engineer;</v>
      </c>
      <c r="BC23" s="42"/>
      <c r="BD23" s="42"/>
      <c r="BE23" s="42"/>
      <c r="BF23" s="42"/>
      <c r="BG23" s="42"/>
      <c r="BH23" s="42"/>
      <c r="BI23" s="42"/>
      <c r="BJ23" s="42"/>
      <c r="BK23" s="42"/>
      <c r="BL23" s="42"/>
      <c r="BM23" s="42"/>
      <c r="BN23" s="42"/>
      <c r="BO23" s="42"/>
      <c r="BP23" s="42"/>
      <c r="BQ23" s="42"/>
      <c r="BR23" s="42"/>
      <c r="BS23" s="42"/>
      <c r="BT23" s="42"/>
      <c r="BU23" s="42"/>
      <c r="BV23" s="42"/>
      <c r="BW23" s="42"/>
      <c r="BX23" s="42"/>
      <c r="BY23" s="42"/>
    </row>
    <row r="24" spans="2:77" ht="14.65" customHeight="1" x14ac:dyDescent="0.2">
      <c r="G24" s="133"/>
      <c r="H24" s="133"/>
      <c r="I24" s="133" t="s">
        <v>128</v>
      </c>
      <c r="J24" s="141"/>
      <c r="K24" s="141"/>
      <c r="L24" s="141"/>
      <c r="M24" s="141"/>
      <c r="N24" s="3" t="s">
        <v>124</v>
      </c>
      <c r="S24" s="3" t="s">
        <v>129</v>
      </c>
      <c r="AQ24" s="56">
        <v>4</v>
      </c>
      <c r="AR24" s="17" t="s">
        <v>130</v>
      </c>
      <c r="BC24" s="42"/>
      <c r="BD24" s="42"/>
      <c r="BE24" s="42"/>
      <c r="BF24" s="42"/>
      <c r="BG24" s="42"/>
      <c r="BH24" s="42"/>
      <c r="BI24" s="42"/>
      <c r="BJ24" s="42"/>
      <c r="BK24" s="42"/>
      <c r="BL24" s="42"/>
      <c r="BM24" s="42"/>
      <c r="BN24" s="42"/>
      <c r="BO24" s="42"/>
      <c r="BP24" s="42"/>
      <c r="BQ24" s="42"/>
      <c r="BR24" s="42"/>
      <c r="BS24" s="42"/>
      <c r="BT24" s="42"/>
      <c r="BU24" s="42"/>
      <c r="BV24" s="42"/>
      <c r="BW24" s="42"/>
      <c r="BX24" s="42"/>
      <c r="BY24" s="42"/>
    </row>
    <row r="25" spans="2:77" ht="14.65" customHeight="1" x14ac:dyDescent="0.25">
      <c r="G25" s="133"/>
      <c r="H25" s="133"/>
      <c r="I25" s="133" t="s">
        <v>131</v>
      </c>
      <c r="J25" s="139"/>
      <c r="K25" s="139"/>
      <c r="L25" s="139"/>
      <c r="M25" s="139"/>
      <c r="N25" s="3" t="s">
        <v>124</v>
      </c>
      <c r="V25" s="133" t="s">
        <v>132</v>
      </c>
      <c r="W25" s="171">
        <f>IF(AL25=1,"0.00",IFERROR(IF($J$29-$AA$23&lt;0,0,$J$29-$AA$23),""))</f>
        <v>0</v>
      </c>
      <c r="X25" s="171"/>
      <c r="Y25" s="171"/>
      <c r="Z25" s="171"/>
      <c r="AA25" s="3" t="s">
        <v>124</v>
      </c>
      <c r="AL25" s="117">
        <f>IF(AND(J29=0,ISBLANK(AA23)),0,IF(OR(J29-AA23=0,J29-AA23&lt;0),1,2))</f>
        <v>0</v>
      </c>
      <c r="AQ25" s="56"/>
      <c r="AR25" s="17" t="s">
        <v>133</v>
      </c>
      <c r="AS25" s="17"/>
      <c r="AT25" s="17"/>
      <c r="AU25" s="17"/>
      <c r="AV25" s="17"/>
      <c r="AW25" s="17"/>
      <c r="AX25" s="17"/>
      <c r="AY25" s="17"/>
      <c r="AZ25" s="17"/>
      <c r="BA25" s="17"/>
      <c r="BB25" s="17"/>
      <c r="BC25"/>
      <c r="BD25"/>
      <c r="BE25"/>
      <c r="BF25"/>
      <c r="BG25"/>
      <c r="BH25"/>
      <c r="BI25"/>
      <c r="BJ25"/>
      <c r="BK25"/>
      <c r="BL25"/>
      <c r="BM25"/>
      <c r="BN25"/>
      <c r="BO25"/>
      <c r="BP25"/>
      <c r="BQ25"/>
      <c r="BR25"/>
      <c r="BS25"/>
      <c r="BT25"/>
      <c r="BU25"/>
      <c r="BV25"/>
      <c r="BW25"/>
      <c r="BX25"/>
      <c r="BY25"/>
    </row>
    <row r="26" spans="2:77" ht="14.65" customHeight="1" x14ac:dyDescent="0.25">
      <c r="G26" s="133"/>
      <c r="H26" s="133"/>
      <c r="I26" s="133" t="s">
        <v>134</v>
      </c>
      <c r="J26" s="139"/>
      <c r="K26" s="139"/>
      <c r="L26" s="139"/>
      <c r="M26" s="139"/>
      <c r="N26" s="3" t="s">
        <v>124</v>
      </c>
      <c r="S26" s="3" t="s">
        <v>135</v>
      </c>
      <c r="AQ26" s="56">
        <v>5</v>
      </c>
      <c r="AR26" s="3" t="s">
        <v>136</v>
      </c>
      <c r="AS26" s="17"/>
      <c r="AT26" s="17"/>
      <c r="AU26" s="17"/>
      <c r="AV26" s="17"/>
      <c r="AW26" s="17"/>
      <c r="AX26" s="17"/>
      <c r="AY26" s="17"/>
      <c r="AZ26" s="17"/>
      <c r="BA26" s="17"/>
      <c r="BB26" s="17"/>
      <c r="BC26"/>
      <c r="BD26"/>
      <c r="BE26"/>
      <c r="BF26"/>
      <c r="BG26"/>
      <c r="BH26"/>
      <c r="BI26"/>
      <c r="BJ26"/>
      <c r="BK26"/>
      <c r="BL26"/>
      <c r="BM26"/>
      <c r="BN26"/>
      <c r="BO26"/>
      <c r="BP26"/>
      <c r="BQ26"/>
      <c r="BR26"/>
      <c r="BS26"/>
      <c r="BT26"/>
      <c r="BU26"/>
      <c r="BV26"/>
      <c r="BW26"/>
      <c r="BX26"/>
      <c r="BY26"/>
    </row>
    <row r="27" spans="2:77" ht="14.65" customHeight="1" x14ac:dyDescent="0.25">
      <c r="G27" s="133"/>
      <c r="H27" s="133"/>
      <c r="I27" s="133" t="s">
        <v>137</v>
      </c>
      <c r="J27" s="139"/>
      <c r="K27" s="139"/>
      <c r="L27" s="139"/>
      <c r="M27" s="139"/>
      <c r="N27" s="3" t="s">
        <v>124</v>
      </c>
      <c r="V27" s="133" t="s">
        <v>138</v>
      </c>
      <c r="W27" s="3" t="str">
        <f>"AIA acres X "&amp;Tables!D15&amp; " in X 3,630"</f>
        <v>AIA acres X 1.20 in X 3,630</v>
      </c>
      <c r="AR27" s="3" t="s">
        <v>139</v>
      </c>
      <c r="BC27" s="42"/>
      <c r="BD27" s="42"/>
      <c r="BE27" s="42"/>
      <c r="BF27" s="42"/>
      <c r="BG27" s="42"/>
      <c r="BH27" s="42"/>
      <c r="BI27" s="42"/>
      <c r="BJ27" s="42"/>
      <c r="BK27" s="42"/>
      <c r="BL27" s="42"/>
      <c r="BM27" s="42"/>
      <c r="BN27" s="42"/>
      <c r="BO27" s="42"/>
      <c r="BP27" s="42"/>
      <c r="BQ27" s="42"/>
      <c r="BR27" s="42"/>
      <c r="BS27" s="42"/>
      <c r="BT27" s="42"/>
      <c r="BU27" s="42"/>
      <c r="BV27" s="42"/>
      <c r="BW27" s="42"/>
      <c r="BX27" s="42"/>
      <c r="BY27" s="42"/>
    </row>
    <row r="28" spans="2:77" ht="14.65" customHeight="1" thickBot="1" x14ac:dyDescent="0.3">
      <c r="G28" s="133"/>
      <c r="H28" s="133"/>
      <c r="I28" s="133" t="s">
        <v>140</v>
      </c>
      <c r="J28" s="177"/>
      <c r="K28" s="177"/>
      <c r="L28" s="177"/>
      <c r="M28" s="177"/>
      <c r="N28" s="3" t="s">
        <v>124</v>
      </c>
      <c r="V28" s="133" t="s">
        <v>138</v>
      </c>
      <c r="W28" s="171">
        <f>IF(AL25=1,"0.00",IFERROR(IF($J$29-$AA$23&lt;0,0,$J$29-$AA$23),""))</f>
        <v>0</v>
      </c>
      <c r="X28" s="171"/>
      <c r="Y28" s="171"/>
      <c r="Z28" s="171"/>
      <c r="AA28" s="3" t="str">
        <f>"acres X "&amp;Tables!D15&amp;" in X 3,630"</f>
        <v>acres X 1.20 in X 3,630</v>
      </c>
      <c r="AR28" s="3" t="s">
        <v>141</v>
      </c>
      <c r="BC28" s="42"/>
      <c r="BD28" s="42"/>
      <c r="BE28" s="42"/>
      <c r="BF28" s="42"/>
      <c r="BG28" s="42"/>
      <c r="BH28" s="42"/>
      <c r="BI28" s="42"/>
      <c r="BJ28" s="42"/>
      <c r="BK28" s="42"/>
      <c r="BL28" s="42"/>
      <c r="BM28" s="42"/>
      <c r="BN28" s="42"/>
      <c r="BO28" s="42"/>
      <c r="BP28" s="42"/>
      <c r="BQ28" s="42"/>
      <c r="BR28" s="42"/>
      <c r="BS28" s="42"/>
      <c r="BT28" s="42"/>
      <c r="BU28" s="42"/>
      <c r="BV28" s="42"/>
      <c r="BW28" s="42"/>
      <c r="BX28" s="42"/>
      <c r="BY28" s="42"/>
    </row>
    <row r="29" spans="2:77" ht="14.65" customHeight="1" thickTop="1" x14ac:dyDescent="0.25">
      <c r="G29" s="133"/>
      <c r="H29" s="133"/>
      <c r="I29" s="133" t="s">
        <v>142</v>
      </c>
      <c r="J29" s="171">
        <f>IF(SUM($J$24:$J$28)=0,0,SUM($J$24:$J$28))</f>
        <v>0</v>
      </c>
      <c r="K29" s="171"/>
      <c r="L29" s="171"/>
      <c r="M29" s="171"/>
      <c r="N29" s="3" t="s">
        <v>124</v>
      </c>
      <c r="V29" s="133" t="s">
        <v>138</v>
      </c>
      <c r="W29" s="159">
        <f>IF(AL25=1,"0",IFERROR(ROUND(IF(($J$29-$AA$23)*Tables!C15*3630&lt;0,0,($J$29-$AA$23)*Tables!C15*3630),0),""))</f>
        <v>0</v>
      </c>
      <c r="X29" s="159"/>
      <c r="Y29" s="159"/>
      <c r="Z29" s="159"/>
      <c r="AA29" s="3" t="s">
        <v>143</v>
      </c>
      <c r="AQ29" s="56">
        <v>6</v>
      </c>
      <c r="AR29" s="3" t="s">
        <v>144</v>
      </c>
      <c r="BC29" s="42"/>
      <c r="BD29" s="42"/>
      <c r="BE29" s="42"/>
      <c r="BF29" s="42"/>
      <c r="BG29" s="42"/>
      <c r="BH29" s="42"/>
      <c r="BI29" s="42"/>
      <c r="BJ29" s="42"/>
      <c r="BK29" s="42"/>
      <c r="BL29" s="42"/>
      <c r="BM29" s="42"/>
      <c r="BN29" s="42"/>
      <c r="BO29" s="42"/>
      <c r="BP29" s="42"/>
      <c r="BQ29" s="42"/>
      <c r="BR29" s="42"/>
      <c r="BS29" s="42"/>
      <c r="BT29" s="42"/>
      <c r="BU29" s="42"/>
      <c r="BV29" s="42"/>
      <c r="BW29" s="42"/>
      <c r="BX29" s="42"/>
      <c r="BY29" s="42"/>
    </row>
    <row r="30" spans="2:77" ht="15" customHeight="1" x14ac:dyDescent="0.25">
      <c r="B30" s="1" t="s">
        <v>145</v>
      </c>
      <c r="C30" s="1"/>
      <c r="D30" s="1"/>
      <c r="E30" s="1"/>
      <c r="F30" s="1"/>
      <c r="G30" s="1"/>
      <c r="H30" s="1"/>
      <c r="I30" s="1"/>
      <c r="J30" s="1"/>
      <c r="AR30" s="3" t="s">
        <v>146</v>
      </c>
      <c r="BC30" s="42"/>
      <c r="BD30" s="42"/>
      <c r="BE30" s="42"/>
      <c r="BF30" s="42"/>
      <c r="BG30" s="42"/>
      <c r="BH30" s="42"/>
      <c r="BI30" s="42"/>
      <c r="BJ30" s="42"/>
      <c r="BK30" s="42"/>
      <c r="BL30" s="42"/>
      <c r="BM30" s="42"/>
      <c r="BN30" s="42"/>
      <c r="BO30" s="42"/>
      <c r="BP30" s="42"/>
      <c r="BQ30" s="42"/>
      <c r="BR30" s="42"/>
      <c r="BS30" s="42"/>
      <c r="BT30" s="42"/>
      <c r="BU30" s="42"/>
      <c r="BV30" s="42"/>
      <c r="BW30" s="42"/>
      <c r="BX30" s="42"/>
      <c r="BY30" s="42"/>
    </row>
    <row r="31" spans="2:77" s="50" customFormat="1" ht="15" hidden="1" customHeight="1" x14ac:dyDescent="0.25">
      <c r="B31" s="51"/>
      <c r="C31" s="51"/>
      <c r="D31" s="51"/>
      <c r="E31" s="51"/>
      <c r="F31" s="51"/>
      <c r="G31" s="51"/>
      <c r="H31" s="51"/>
      <c r="I31" s="51"/>
      <c r="J31" s="51"/>
      <c r="L31" s="116">
        <f>IF(ISBLANK(L32),1,2)</f>
        <v>1</v>
      </c>
      <c r="P31" s="116">
        <f>IF(ISBLANK(P32),1,2)</f>
        <v>1</v>
      </c>
      <c r="T31" s="116">
        <f>IF(ISBLANK(T32),1,2)</f>
        <v>1</v>
      </c>
      <c r="X31" s="116">
        <f>IF(ISBLANK(X32),1,2)</f>
        <v>1</v>
      </c>
      <c r="AB31" s="116">
        <f>IF(ISBLANK(AB32),1,2)</f>
        <v>1</v>
      </c>
      <c r="AP31" s="3"/>
      <c r="AQ31" s="3"/>
      <c r="AR31" s="3"/>
      <c r="AS31" s="3"/>
      <c r="AT31" s="3"/>
      <c r="AU31" s="3"/>
      <c r="AV31" s="3"/>
      <c r="AW31" s="3"/>
      <c r="AX31" s="3"/>
      <c r="AY31" s="3"/>
      <c r="AZ31" s="3"/>
      <c r="BA31" s="3"/>
      <c r="BB31" s="3"/>
      <c r="BC31" s="42"/>
      <c r="BD31" s="42"/>
      <c r="BE31" s="42"/>
      <c r="BF31" s="42"/>
      <c r="BG31" s="42"/>
      <c r="BH31" s="42"/>
      <c r="BI31" s="42"/>
      <c r="BJ31" s="42"/>
      <c r="BK31" s="42"/>
      <c r="BL31" s="42"/>
      <c r="BM31" s="42"/>
      <c r="BN31" s="42"/>
      <c r="BO31" s="42"/>
      <c r="BP31" s="42"/>
      <c r="BQ31" s="42"/>
      <c r="BR31" s="42"/>
      <c r="BS31" s="42"/>
      <c r="BT31" s="42"/>
      <c r="BU31" s="42"/>
      <c r="BV31" s="42"/>
      <c r="BW31" s="42"/>
      <c r="BX31" s="42"/>
      <c r="BY31" s="42"/>
    </row>
    <row r="32" spans="2:77" ht="14.65" customHeight="1" x14ac:dyDescent="0.25">
      <c r="J32" s="133" t="s">
        <v>147</v>
      </c>
      <c r="L32" s="170"/>
      <c r="M32" s="170"/>
      <c r="N32" s="170"/>
      <c r="P32" s="170"/>
      <c r="Q32" s="170"/>
      <c r="R32" s="170"/>
      <c r="T32" s="170"/>
      <c r="U32" s="170"/>
      <c r="V32" s="170"/>
      <c r="X32" s="170"/>
      <c r="Y32" s="170"/>
      <c r="Z32" s="170"/>
      <c r="AB32" s="170"/>
      <c r="AC32" s="170"/>
      <c r="AD32" s="170"/>
      <c r="AG32" s="132" t="s">
        <v>148</v>
      </c>
      <c r="AH32" s="132"/>
      <c r="AI32" s="132"/>
      <c r="AQ32" s="56">
        <v>7</v>
      </c>
      <c r="AR32" s="3" t="s">
        <v>149</v>
      </c>
      <c r="BC32" s="42"/>
      <c r="BD32" s="42"/>
      <c r="BE32" s="42"/>
      <c r="BF32" s="42"/>
      <c r="BG32" s="42"/>
      <c r="BH32" s="42"/>
      <c r="BI32" s="42"/>
      <c r="BJ32" s="42"/>
      <c r="BK32" s="42"/>
      <c r="BL32" s="42"/>
      <c r="BM32" s="42"/>
      <c r="BN32" s="42"/>
      <c r="BO32" s="42"/>
      <c r="BP32" s="42"/>
      <c r="BQ32" s="42"/>
      <c r="BR32" s="42"/>
      <c r="BS32" s="42"/>
      <c r="BT32" s="42"/>
      <c r="BU32" s="42"/>
      <c r="BV32" s="42"/>
      <c r="BW32" s="42"/>
      <c r="BX32" s="42"/>
      <c r="BY32" s="42"/>
    </row>
    <row r="33" spans="2:77" ht="14.65" customHeight="1" x14ac:dyDescent="0.25">
      <c r="J33" s="133" t="s">
        <v>150</v>
      </c>
      <c r="L33" s="139"/>
      <c r="M33" s="139"/>
      <c r="N33" s="139"/>
      <c r="P33" s="139"/>
      <c r="Q33" s="139"/>
      <c r="R33" s="139"/>
      <c r="T33" s="139"/>
      <c r="U33" s="139"/>
      <c r="V33" s="139"/>
      <c r="X33" s="141"/>
      <c r="Y33" s="141"/>
      <c r="Z33" s="141"/>
      <c r="AB33" s="139"/>
      <c r="AC33" s="139"/>
      <c r="AD33" s="139"/>
      <c r="AF33" s="141"/>
      <c r="AG33" s="141"/>
      <c r="AH33" s="141"/>
      <c r="AI33" s="6"/>
      <c r="AR33" s="3" t="s">
        <v>151</v>
      </c>
      <c r="BC33" s="42"/>
      <c r="BD33" s="42"/>
      <c r="BE33" s="42"/>
      <c r="BF33" s="42"/>
      <c r="BG33" s="42"/>
      <c r="BH33" s="42"/>
      <c r="BI33" s="42"/>
      <c r="BJ33" s="42"/>
      <c r="BK33" s="42"/>
      <c r="BL33" s="42"/>
      <c r="BM33" s="42"/>
      <c r="BN33" s="42"/>
      <c r="BO33" s="42"/>
      <c r="BP33" s="42"/>
      <c r="BQ33" s="42"/>
      <c r="BR33" s="42"/>
      <c r="BS33" s="42"/>
      <c r="BT33" s="42"/>
      <c r="BU33" s="42"/>
      <c r="BV33" s="42"/>
      <c r="BW33" s="42"/>
      <c r="BX33" s="42"/>
      <c r="BY33" s="42"/>
    </row>
    <row r="34" spans="2:77" ht="14.65" customHeight="1" x14ac:dyDescent="0.25">
      <c r="J34" s="133" t="s">
        <v>152</v>
      </c>
      <c r="L34" s="169"/>
      <c r="M34" s="169"/>
      <c r="N34" s="169"/>
      <c r="P34" s="169"/>
      <c r="Q34" s="169"/>
      <c r="R34" s="169"/>
      <c r="T34" s="169"/>
      <c r="U34" s="169"/>
      <c r="V34" s="169"/>
      <c r="X34" s="169"/>
      <c r="Y34" s="169"/>
      <c r="Z34" s="169"/>
      <c r="AB34" s="169"/>
      <c r="AC34" s="169"/>
      <c r="AD34" s="169"/>
      <c r="AF34" s="169"/>
      <c r="AG34" s="169"/>
      <c r="AH34" s="169"/>
      <c r="AI34" s="5"/>
      <c r="AQ34" s="56">
        <v>8</v>
      </c>
      <c r="AR34" s="3" t="s">
        <v>153</v>
      </c>
      <c r="BC34" s="42"/>
      <c r="BD34" s="42"/>
      <c r="BE34" s="42"/>
      <c r="BF34" s="42"/>
      <c r="BG34" s="42"/>
      <c r="BH34" s="42"/>
      <c r="BI34" s="42"/>
      <c r="BJ34" s="42"/>
      <c r="BK34" s="42"/>
      <c r="BL34" s="42"/>
      <c r="BM34" s="42"/>
      <c r="BN34" s="42"/>
      <c r="BO34" s="42"/>
      <c r="BP34" s="42"/>
      <c r="BQ34" s="42"/>
      <c r="BR34" s="42"/>
      <c r="BS34" s="42"/>
      <c r="BT34" s="42"/>
      <c r="BU34" s="42"/>
      <c r="BV34" s="42"/>
      <c r="BW34" s="42"/>
      <c r="BX34" s="42"/>
      <c r="BY34" s="42"/>
    </row>
    <row r="35" spans="2:77" ht="14.65" customHeight="1" x14ac:dyDescent="0.25">
      <c r="J35" s="133" t="s">
        <v>154</v>
      </c>
      <c r="L35" s="160"/>
      <c r="M35" s="160"/>
      <c r="N35" s="160"/>
      <c r="P35" s="160"/>
      <c r="Q35" s="160"/>
      <c r="R35" s="160"/>
      <c r="T35" s="160"/>
      <c r="U35" s="160"/>
      <c r="V35" s="160"/>
      <c r="X35" s="160"/>
      <c r="Y35" s="160"/>
      <c r="Z35" s="160"/>
      <c r="AB35" s="160"/>
      <c r="AC35" s="160"/>
      <c r="AD35" s="160"/>
      <c r="AF35" s="160"/>
      <c r="AG35" s="160"/>
      <c r="AH35" s="160"/>
      <c r="AI35" s="10"/>
      <c r="AR35" s="3" t="s">
        <v>155</v>
      </c>
      <c r="BC35" s="42"/>
      <c r="BD35" s="42"/>
      <c r="BE35" s="42"/>
      <c r="BF35" s="42"/>
      <c r="BG35" s="42"/>
      <c r="BH35" s="42"/>
      <c r="BI35" s="42"/>
      <c r="BJ35" s="42"/>
      <c r="BK35" s="42"/>
      <c r="BL35" s="42"/>
      <c r="BM35" s="42"/>
      <c r="BN35" s="42"/>
      <c r="BO35" s="42"/>
      <c r="BP35" s="42"/>
      <c r="BQ35" s="42"/>
      <c r="BR35" s="42"/>
      <c r="BS35" s="42"/>
      <c r="BT35" s="42"/>
      <c r="BU35" s="42"/>
      <c r="BV35" s="42"/>
      <c r="BW35" s="42"/>
      <c r="BX35" s="42"/>
      <c r="BY35" s="42"/>
    </row>
    <row r="36" spans="2:77" ht="14.65" customHeight="1" x14ac:dyDescent="0.25">
      <c r="J36" s="133" t="s">
        <v>156</v>
      </c>
      <c r="AL36" s="122">
        <f>SUM(AL37:AL42)</f>
        <v>0</v>
      </c>
      <c r="AM36" s="117">
        <f>SUM(AM37:AM42)</f>
        <v>0</v>
      </c>
      <c r="AN36" s="50" t="s">
        <v>148</v>
      </c>
      <c r="AQ36" s="56">
        <v>9</v>
      </c>
      <c r="AR36" s="3" t="s">
        <v>157</v>
      </c>
      <c r="BC36" s="42"/>
      <c r="BD36" s="42"/>
      <c r="BE36" s="42"/>
      <c r="BF36" s="42"/>
      <c r="BG36" s="42"/>
      <c r="BH36" s="42"/>
      <c r="BI36" s="42"/>
      <c r="BJ36" s="42"/>
      <c r="BK36" s="42"/>
      <c r="BL36" s="42"/>
      <c r="BM36" s="42"/>
      <c r="BN36" s="42"/>
      <c r="BO36" s="42"/>
      <c r="BP36" s="42"/>
      <c r="BQ36" s="42"/>
      <c r="BR36" s="42"/>
      <c r="BS36" s="42"/>
      <c r="BT36" s="42"/>
      <c r="BU36" s="42"/>
      <c r="BV36" s="42"/>
      <c r="BW36" s="42"/>
      <c r="BX36" s="42"/>
      <c r="BY36" s="42"/>
    </row>
    <row r="37" spans="2:77" ht="14.65" customHeight="1" x14ac:dyDescent="0.25">
      <c r="F37" s="140">
        <f>Tables!$C$15</f>
        <v>1.2</v>
      </c>
      <c r="G37" s="140"/>
      <c r="H37" s="10"/>
      <c r="I37" s="10"/>
      <c r="J37" s="133" t="s">
        <v>14</v>
      </c>
      <c r="L37" s="141"/>
      <c r="M37" s="141"/>
      <c r="N37" s="141"/>
      <c r="P37" s="141"/>
      <c r="Q37" s="141"/>
      <c r="R37" s="141"/>
      <c r="T37" s="141"/>
      <c r="U37" s="141"/>
      <c r="V37" s="141"/>
      <c r="X37" s="141"/>
      <c r="Y37" s="141"/>
      <c r="Z37" s="141"/>
      <c r="AB37" s="141"/>
      <c r="AC37" s="141"/>
      <c r="AD37" s="141"/>
      <c r="AF37" s="141"/>
      <c r="AG37" s="141"/>
      <c r="AH37" s="141"/>
      <c r="AI37" s="6"/>
      <c r="AL37" s="117"/>
      <c r="AM37" s="117">
        <f t="shared" ref="AM37:AM42" si="0">IF(ISBLANK(AF37),0,1)</f>
        <v>0</v>
      </c>
      <c r="AR37" s="3" t="s">
        <v>158</v>
      </c>
      <c r="BC37" s="42"/>
      <c r="BD37" s="42"/>
      <c r="BE37" s="42"/>
      <c r="BF37" s="42"/>
      <c r="BG37" s="42"/>
      <c r="BH37" s="42"/>
      <c r="BI37" s="42"/>
      <c r="BJ37" s="42"/>
      <c r="BK37" s="42"/>
      <c r="BL37" s="42"/>
      <c r="BM37" s="42"/>
      <c r="BN37" s="42"/>
      <c r="BO37" s="42"/>
      <c r="BP37" s="42"/>
      <c r="BQ37" s="42"/>
      <c r="BR37" s="42"/>
      <c r="BS37" s="42"/>
      <c r="BT37" s="42"/>
      <c r="BU37" s="42"/>
      <c r="BV37" s="42"/>
      <c r="BW37" s="42"/>
      <c r="BX37" s="42"/>
      <c r="BY37" s="42"/>
    </row>
    <row r="38" spans="2:77" ht="14.65" customHeight="1" x14ac:dyDescent="0.25">
      <c r="F38" s="140">
        <f>Tables!$C$16</f>
        <v>5.7</v>
      </c>
      <c r="G38" s="140"/>
      <c r="H38" s="10"/>
      <c r="I38" s="10"/>
      <c r="J38" s="133" t="s">
        <v>19</v>
      </c>
      <c r="L38" s="139"/>
      <c r="M38" s="139"/>
      <c r="N38" s="139"/>
      <c r="P38" s="139"/>
      <c r="Q38" s="139"/>
      <c r="R38" s="139"/>
      <c r="T38" s="139"/>
      <c r="U38" s="139"/>
      <c r="V38" s="139"/>
      <c r="X38" s="139"/>
      <c r="Y38" s="139"/>
      <c r="Z38" s="139"/>
      <c r="AB38" s="139"/>
      <c r="AC38" s="139"/>
      <c r="AD38" s="139"/>
      <c r="AF38" s="139"/>
      <c r="AG38" s="139"/>
      <c r="AH38" s="139"/>
      <c r="AI38" s="6"/>
      <c r="AL38" s="117">
        <f t="shared" ref="AL38:AL42" si="1">IF(AF38=0,0,1)</f>
        <v>0</v>
      </c>
      <c r="AM38" s="117">
        <f t="shared" si="0"/>
        <v>0</v>
      </c>
      <c r="AQ38" s="56"/>
      <c r="AR38" s="3" t="s">
        <v>159</v>
      </c>
      <c r="BC38" s="42"/>
      <c r="BD38" s="42"/>
      <c r="BE38" s="42"/>
      <c r="BF38" s="42"/>
      <c r="BG38" s="42"/>
      <c r="BH38" s="42"/>
      <c r="BI38" s="42"/>
      <c r="BJ38" s="42"/>
      <c r="BK38" s="42"/>
      <c r="BL38" s="42"/>
      <c r="BM38" s="42"/>
      <c r="BN38" s="42"/>
      <c r="BO38" s="42"/>
      <c r="BP38" s="42"/>
      <c r="BQ38" s="42"/>
      <c r="BR38" s="42"/>
      <c r="BS38" s="42"/>
      <c r="BT38" s="42"/>
      <c r="BU38" s="42"/>
      <c r="BV38" s="42"/>
      <c r="BW38" s="42"/>
      <c r="BX38" s="42"/>
      <c r="BY38" s="42"/>
    </row>
    <row r="39" spans="2:77" ht="14.65" customHeight="1" x14ac:dyDescent="0.25">
      <c r="F39" s="140">
        <f>Tables!$C$17</f>
        <v>7.21</v>
      </c>
      <c r="G39" s="140"/>
      <c r="H39" s="10"/>
      <c r="I39" s="10"/>
      <c r="J39" s="133" t="s">
        <v>24</v>
      </c>
      <c r="L39" s="139"/>
      <c r="M39" s="139"/>
      <c r="N39" s="139"/>
      <c r="P39" s="139"/>
      <c r="Q39" s="139"/>
      <c r="R39" s="139"/>
      <c r="T39" s="139"/>
      <c r="U39" s="139"/>
      <c r="V39" s="139"/>
      <c r="X39" s="139"/>
      <c r="Y39" s="139"/>
      <c r="Z39" s="139"/>
      <c r="AB39" s="139"/>
      <c r="AC39" s="139"/>
      <c r="AD39" s="139"/>
      <c r="AF39" s="139"/>
      <c r="AG39" s="139"/>
      <c r="AH39" s="139"/>
      <c r="AI39" s="6"/>
      <c r="AL39" s="117">
        <f t="shared" si="1"/>
        <v>0</v>
      </c>
      <c r="AM39" s="117">
        <f t="shared" si="0"/>
        <v>0</v>
      </c>
      <c r="AQ39" s="56">
        <v>10</v>
      </c>
      <c r="AR39" s="3" t="s">
        <v>160</v>
      </c>
      <c r="BC39" s="42"/>
      <c r="BD39" s="42"/>
      <c r="BE39" s="42"/>
      <c r="BF39" s="42"/>
      <c r="BG39" s="42"/>
      <c r="BH39" s="42"/>
      <c r="BI39" s="42"/>
      <c r="BJ39" s="42"/>
      <c r="BK39" s="42"/>
      <c r="BL39" s="42"/>
      <c r="BM39" s="42"/>
      <c r="BN39" s="42"/>
      <c r="BO39" s="42"/>
      <c r="BP39" s="42"/>
      <c r="BQ39" s="42"/>
      <c r="BR39" s="42"/>
      <c r="BS39" s="42"/>
      <c r="BT39" s="42"/>
      <c r="BU39" s="42"/>
      <c r="BV39" s="42"/>
      <c r="BW39" s="42"/>
      <c r="BX39" s="42"/>
      <c r="BY39" s="42"/>
    </row>
    <row r="40" spans="2:77" ht="14.65" customHeight="1" x14ac:dyDescent="0.25">
      <c r="F40" s="140">
        <f>Tables!$C$18</f>
        <v>8.6300000000000008</v>
      </c>
      <c r="G40" s="140"/>
      <c r="H40" s="10"/>
      <c r="I40" s="10"/>
      <c r="J40" s="133" t="s">
        <v>29</v>
      </c>
      <c r="L40" s="139"/>
      <c r="M40" s="139"/>
      <c r="N40" s="139"/>
      <c r="P40" s="139"/>
      <c r="Q40" s="139"/>
      <c r="R40" s="139"/>
      <c r="T40" s="139"/>
      <c r="U40" s="139"/>
      <c r="V40" s="139"/>
      <c r="X40" s="139"/>
      <c r="Y40" s="139"/>
      <c r="Z40" s="139"/>
      <c r="AB40" s="139"/>
      <c r="AC40" s="139"/>
      <c r="AD40" s="139"/>
      <c r="AF40" s="139"/>
      <c r="AG40" s="139"/>
      <c r="AH40" s="139"/>
      <c r="AI40" s="6"/>
      <c r="AL40" s="117">
        <f t="shared" si="1"/>
        <v>0</v>
      </c>
      <c r="AM40" s="117">
        <f t="shared" si="0"/>
        <v>0</v>
      </c>
      <c r="AR40" s="3" t="s">
        <v>161</v>
      </c>
      <c r="BC40" s="42"/>
      <c r="BD40" s="42"/>
      <c r="BE40" s="42"/>
      <c r="BF40" s="42"/>
      <c r="BG40" s="42"/>
      <c r="BH40" s="42"/>
      <c r="BI40" s="42"/>
      <c r="BJ40" s="42"/>
      <c r="BK40" s="42"/>
      <c r="BL40" s="42"/>
      <c r="BM40" s="42"/>
      <c r="BN40" s="42"/>
      <c r="BO40" s="42"/>
      <c r="BP40" s="42"/>
      <c r="BQ40" s="42"/>
      <c r="BR40" s="42"/>
      <c r="BS40" s="42"/>
      <c r="BT40" s="42"/>
      <c r="BU40" s="42"/>
      <c r="BV40" s="42"/>
      <c r="BW40" s="42"/>
      <c r="BX40" s="42"/>
      <c r="BY40" s="42"/>
    </row>
    <row r="41" spans="2:77" ht="14.65" customHeight="1" x14ac:dyDescent="0.25">
      <c r="F41" s="140">
        <f>Tables!$C$19</f>
        <v>10.8</v>
      </c>
      <c r="G41" s="140"/>
      <c r="H41" s="10"/>
      <c r="I41" s="10"/>
      <c r="J41" s="133" t="s">
        <v>32</v>
      </c>
      <c r="L41" s="139"/>
      <c r="M41" s="139"/>
      <c r="N41" s="139"/>
      <c r="P41" s="139"/>
      <c r="Q41" s="139"/>
      <c r="R41" s="139"/>
      <c r="T41" s="139"/>
      <c r="U41" s="139"/>
      <c r="V41" s="139"/>
      <c r="X41" s="139"/>
      <c r="Y41" s="139"/>
      <c r="Z41" s="139"/>
      <c r="AB41" s="139"/>
      <c r="AC41" s="139"/>
      <c r="AD41" s="139"/>
      <c r="AF41" s="139"/>
      <c r="AG41" s="139"/>
      <c r="AH41" s="139"/>
      <c r="AI41" s="6"/>
      <c r="AL41" s="117">
        <f t="shared" si="1"/>
        <v>0</v>
      </c>
      <c r="AM41" s="117">
        <f t="shared" si="0"/>
        <v>0</v>
      </c>
      <c r="AR41" s="3" t="s">
        <v>162</v>
      </c>
    </row>
    <row r="42" spans="2:77" ht="14.65" customHeight="1" x14ac:dyDescent="0.25">
      <c r="F42" s="140">
        <f>Tables!$C$20</f>
        <v>14.8</v>
      </c>
      <c r="G42" s="140"/>
      <c r="H42" s="10"/>
      <c r="I42" s="10"/>
      <c r="J42" s="133" t="s">
        <v>36</v>
      </c>
      <c r="L42" s="139"/>
      <c r="M42" s="139"/>
      <c r="N42" s="139"/>
      <c r="P42" s="139"/>
      <c r="Q42" s="139"/>
      <c r="R42" s="139"/>
      <c r="T42" s="139"/>
      <c r="U42" s="139"/>
      <c r="V42" s="139"/>
      <c r="X42" s="139"/>
      <c r="Y42" s="139"/>
      <c r="Z42" s="139"/>
      <c r="AB42" s="139"/>
      <c r="AC42" s="139"/>
      <c r="AD42" s="139"/>
      <c r="AF42" s="141"/>
      <c r="AG42" s="141"/>
      <c r="AH42" s="141"/>
      <c r="AI42" s="6"/>
      <c r="AL42" s="117">
        <f t="shared" si="1"/>
        <v>0</v>
      </c>
      <c r="AM42" s="117">
        <f t="shared" si="0"/>
        <v>0</v>
      </c>
      <c r="AN42" s="121">
        <f>SUM(AF37:AH42)</f>
        <v>0</v>
      </c>
      <c r="AR42" s="3" t="s">
        <v>163</v>
      </c>
    </row>
    <row r="43" spans="2:77" ht="15" customHeight="1" x14ac:dyDescent="0.25">
      <c r="B43" s="1" t="s">
        <v>164</v>
      </c>
      <c r="C43" s="1"/>
      <c r="D43" s="1"/>
      <c r="E43" s="1"/>
      <c r="F43" s="1"/>
      <c r="G43" s="1"/>
      <c r="H43" s="1"/>
      <c r="I43" s="1"/>
      <c r="J43" s="1"/>
      <c r="AQ43" s="56"/>
      <c r="AR43" s="3" t="s">
        <v>165</v>
      </c>
      <c r="AS43" s="56"/>
      <c r="AT43" s="56"/>
      <c r="AU43" s="56"/>
      <c r="AV43" s="56"/>
      <c r="AW43" s="56"/>
      <c r="AX43" s="56"/>
      <c r="AY43" s="56"/>
      <c r="AZ43" s="56"/>
      <c r="BA43" s="56"/>
      <c r="BB43" s="56"/>
      <c r="BC43" s="43"/>
      <c r="BD43" s="43"/>
      <c r="BE43" s="43"/>
      <c r="BF43" s="43"/>
      <c r="BG43" s="43"/>
      <c r="BH43" s="43"/>
      <c r="BI43" s="43"/>
      <c r="BJ43" s="43"/>
      <c r="BK43" s="43"/>
      <c r="BL43" s="43"/>
      <c r="BM43" s="43"/>
      <c r="BN43" s="43"/>
      <c r="BO43" s="43"/>
      <c r="BP43" s="43"/>
      <c r="BQ43" s="43"/>
      <c r="BR43" s="43"/>
      <c r="BS43" s="43"/>
      <c r="BT43" s="43"/>
      <c r="BU43" s="43"/>
      <c r="BV43" s="43"/>
      <c r="BW43" s="43"/>
      <c r="BX43" s="43"/>
      <c r="BY43" s="43"/>
    </row>
    <row r="44" spans="2:77" s="50" customFormat="1" ht="15" hidden="1" customHeight="1" x14ac:dyDescent="0.25">
      <c r="B44" s="51"/>
      <c r="C44" s="51"/>
      <c r="D44" s="51"/>
      <c r="E44" s="51"/>
      <c r="F44" s="51"/>
      <c r="G44" s="51"/>
      <c r="H44" s="51"/>
      <c r="I44" s="51"/>
      <c r="J44" s="51"/>
      <c r="L44" s="116">
        <f>IF(ISBLANK(L45),1,2)</f>
        <v>1</v>
      </c>
      <c r="P44" s="116">
        <f>IF(ISBLANK(P45),1,2)</f>
        <v>1</v>
      </c>
      <c r="T44" s="116">
        <f>IF(ISBLANK(T45),1,2)</f>
        <v>1</v>
      </c>
      <c r="X44" s="116">
        <f>IF(ISBLANK(X45),1,2)</f>
        <v>1</v>
      </c>
      <c r="AB44" s="116">
        <f>IF(ISBLANK(AB45),1,2)</f>
        <v>1</v>
      </c>
    </row>
    <row r="45" spans="2:77" ht="14.65" customHeight="1" x14ac:dyDescent="0.25">
      <c r="J45" s="133" t="s">
        <v>147</v>
      </c>
      <c r="L45" s="170"/>
      <c r="M45" s="170"/>
      <c r="N45" s="170"/>
      <c r="P45" s="170"/>
      <c r="Q45" s="170"/>
      <c r="R45" s="170"/>
      <c r="T45" s="170"/>
      <c r="U45" s="170"/>
      <c r="V45" s="170"/>
      <c r="X45" s="170"/>
      <c r="Y45" s="170"/>
      <c r="Z45" s="170"/>
      <c r="AB45" s="170"/>
      <c r="AC45" s="170"/>
      <c r="AD45" s="170"/>
      <c r="AG45" s="132" t="s">
        <v>166</v>
      </c>
      <c r="AH45" s="132"/>
      <c r="AI45" s="132"/>
      <c r="AQ45" s="56">
        <v>11</v>
      </c>
      <c r="AR45" s="3" t="s">
        <v>167</v>
      </c>
    </row>
    <row r="46" spans="2:77" ht="14.65" customHeight="1" x14ac:dyDescent="0.25">
      <c r="J46" s="133" t="s">
        <v>150</v>
      </c>
      <c r="L46" s="139"/>
      <c r="M46" s="139"/>
      <c r="N46" s="139"/>
      <c r="P46" s="141"/>
      <c r="Q46" s="141"/>
      <c r="R46" s="141"/>
      <c r="T46" s="139"/>
      <c r="U46" s="139"/>
      <c r="V46" s="139"/>
      <c r="X46" s="139"/>
      <c r="Y46" s="139"/>
      <c r="Z46" s="139"/>
      <c r="AB46" s="139"/>
      <c r="AC46" s="139"/>
      <c r="AD46" s="139"/>
      <c r="AF46" s="141"/>
      <c r="AG46" s="141"/>
      <c r="AH46" s="141"/>
    </row>
    <row r="47" spans="2:77" ht="14.65" customHeight="1" x14ac:dyDescent="0.25">
      <c r="J47" s="133" t="s">
        <v>152</v>
      </c>
      <c r="L47" s="169"/>
      <c r="M47" s="169"/>
      <c r="N47" s="169"/>
      <c r="P47" s="169"/>
      <c r="Q47" s="169"/>
      <c r="R47" s="169"/>
      <c r="T47" s="169"/>
      <c r="U47" s="169"/>
      <c r="V47" s="169"/>
      <c r="X47" s="169"/>
      <c r="Y47" s="169"/>
      <c r="Z47" s="169"/>
      <c r="AB47" s="169"/>
      <c r="AC47" s="169"/>
      <c r="AD47" s="169"/>
      <c r="AF47" s="169"/>
      <c r="AG47" s="169"/>
      <c r="AH47" s="169"/>
    </row>
    <row r="48" spans="2:77" ht="14.65" customHeight="1" x14ac:dyDescent="0.25">
      <c r="J48" s="133" t="s">
        <v>154</v>
      </c>
      <c r="L48" s="160"/>
      <c r="M48" s="160"/>
      <c r="N48" s="160"/>
      <c r="P48" s="160"/>
      <c r="Q48" s="160"/>
      <c r="R48" s="160"/>
      <c r="T48" s="160"/>
      <c r="U48" s="160"/>
      <c r="V48" s="160"/>
      <c r="X48" s="160"/>
      <c r="Y48" s="160"/>
      <c r="Z48" s="160"/>
      <c r="AB48" s="160"/>
      <c r="AC48" s="160"/>
      <c r="AD48" s="160"/>
      <c r="AF48" s="160"/>
      <c r="AG48" s="160"/>
      <c r="AH48" s="160"/>
    </row>
    <row r="49" spans="2:77" ht="14.65" customHeight="1" x14ac:dyDescent="0.25">
      <c r="J49" s="133" t="s">
        <v>156</v>
      </c>
      <c r="AL49" s="122">
        <f>SUM(AL50:AL55)</f>
        <v>0</v>
      </c>
      <c r="AM49" s="117">
        <f>SUM(AM50:AM55)</f>
        <v>0</v>
      </c>
      <c r="AN49" s="50" t="s">
        <v>166</v>
      </c>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row>
    <row r="50" spans="2:77" ht="14.65" customHeight="1" x14ac:dyDescent="0.25">
      <c r="F50" s="140">
        <f>Tables!$C$15</f>
        <v>1.2</v>
      </c>
      <c r="G50" s="140"/>
      <c r="H50" s="10"/>
      <c r="I50" s="10"/>
      <c r="J50" s="133" t="s">
        <v>14</v>
      </c>
      <c r="L50" s="141"/>
      <c r="M50" s="141"/>
      <c r="N50" s="141"/>
      <c r="O50" s="2"/>
      <c r="P50" s="141"/>
      <c r="Q50" s="141"/>
      <c r="R50" s="141"/>
      <c r="T50" s="141"/>
      <c r="U50" s="141"/>
      <c r="V50" s="141"/>
      <c r="X50" s="141"/>
      <c r="Y50" s="141"/>
      <c r="Z50" s="141"/>
      <c r="AB50" s="141"/>
      <c r="AC50" s="141"/>
      <c r="AD50" s="141"/>
      <c r="AF50" s="141"/>
      <c r="AG50" s="141"/>
      <c r="AH50" s="141"/>
      <c r="AL50" s="117"/>
      <c r="AM50" s="117">
        <f t="shared" ref="AM50:AM55" si="2">IF(ISBLANK(AF50),0,1)</f>
        <v>0</v>
      </c>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row>
    <row r="51" spans="2:77" ht="14.65" customHeight="1" x14ac:dyDescent="0.25">
      <c r="F51" s="140">
        <f>Tables!$C$16</f>
        <v>5.7</v>
      </c>
      <c r="G51" s="140"/>
      <c r="H51" s="10"/>
      <c r="I51" s="10"/>
      <c r="J51" s="133" t="s">
        <v>19</v>
      </c>
      <c r="L51" s="139"/>
      <c r="M51" s="139"/>
      <c r="N51" s="139"/>
      <c r="O51" s="2"/>
      <c r="P51" s="139"/>
      <c r="Q51" s="139"/>
      <c r="R51" s="139"/>
      <c r="T51" s="139"/>
      <c r="U51" s="139"/>
      <c r="V51" s="139"/>
      <c r="X51" s="139"/>
      <c r="Y51" s="139"/>
      <c r="Z51" s="139"/>
      <c r="AB51" s="139"/>
      <c r="AC51" s="139"/>
      <c r="AD51" s="139"/>
      <c r="AF51" s="139"/>
      <c r="AG51" s="139"/>
      <c r="AH51" s="139"/>
      <c r="AL51" s="117">
        <f t="shared" ref="AL51:AL55" si="3">IF(AF51=0,0,1)</f>
        <v>0</v>
      </c>
      <c r="AM51" s="117">
        <f>IF(ISBLANK(AF51),0,1)</f>
        <v>0</v>
      </c>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43"/>
      <c r="BT51" s="43"/>
      <c r="BU51" s="43"/>
      <c r="BV51" s="43"/>
      <c r="BW51" s="43"/>
      <c r="BX51" s="43"/>
      <c r="BY51" s="43"/>
    </row>
    <row r="52" spans="2:77" ht="14.65" customHeight="1" x14ac:dyDescent="0.25">
      <c r="F52" s="140">
        <f>Tables!$C$17</f>
        <v>7.21</v>
      </c>
      <c r="G52" s="140"/>
      <c r="H52" s="10"/>
      <c r="I52" s="10"/>
      <c r="J52" s="133" t="s">
        <v>24</v>
      </c>
      <c r="L52" s="139"/>
      <c r="M52" s="139"/>
      <c r="N52" s="139"/>
      <c r="O52" s="2"/>
      <c r="P52" s="139"/>
      <c r="Q52" s="139"/>
      <c r="R52" s="139"/>
      <c r="T52" s="139"/>
      <c r="U52" s="139"/>
      <c r="V52" s="139"/>
      <c r="X52" s="139"/>
      <c r="Y52" s="139"/>
      <c r="Z52" s="139"/>
      <c r="AB52" s="139"/>
      <c r="AC52" s="139"/>
      <c r="AD52" s="139"/>
      <c r="AF52" s="139"/>
      <c r="AG52" s="139"/>
      <c r="AH52" s="139"/>
      <c r="AL52" s="117">
        <f t="shared" si="3"/>
        <v>0</v>
      </c>
      <c r="AM52" s="117">
        <f>IF(ISBLANK(AF52),0,1)</f>
        <v>0</v>
      </c>
    </row>
    <row r="53" spans="2:77" ht="14.65" customHeight="1" x14ac:dyDescent="0.25">
      <c r="F53" s="140">
        <f>Tables!$C$18</f>
        <v>8.6300000000000008</v>
      </c>
      <c r="G53" s="140"/>
      <c r="H53" s="10"/>
      <c r="I53" s="10"/>
      <c r="J53" s="133" t="s">
        <v>29</v>
      </c>
      <c r="L53" s="139"/>
      <c r="M53" s="139"/>
      <c r="N53" s="139"/>
      <c r="O53" s="2"/>
      <c r="P53" s="139"/>
      <c r="Q53" s="139"/>
      <c r="R53" s="139"/>
      <c r="T53" s="139"/>
      <c r="U53" s="139"/>
      <c r="V53" s="139"/>
      <c r="X53" s="139"/>
      <c r="Y53" s="139"/>
      <c r="Z53" s="139"/>
      <c r="AB53" s="139"/>
      <c r="AC53" s="139"/>
      <c r="AD53" s="139"/>
      <c r="AF53" s="139"/>
      <c r="AG53" s="139"/>
      <c r="AH53" s="139"/>
      <c r="AL53" s="117">
        <f t="shared" si="3"/>
        <v>0</v>
      </c>
      <c r="AM53" s="117">
        <f t="shared" si="2"/>
        <v>0</v>
      </c>
    </row>
    <row r="54" spans="2:77" ht="14.65" customHeight="1" x14ac:dyDescent="0.25">
      <c r="F54" s="140">
        <f>Tables!$C$19</f>
        <v>10.8</v>
      </c>
      <c r="G54" s="140"/>
      <c r="H54" s="10"/>
      <c r="I54" s="10"/>
      <c r="J54" s="133" t="s">
        <v>32</v>
      </c>
      <c r="L54" s="139"/>
      <c r="M54" s="139"/>
      <c r="N54" s="139"/>
      <c r="O54" s="2"/>
      <c r="P54" s="139"/>
      <c r="Q54" s="139"/>
      <c r="R54" s="139"/>
      <c r="T54" s="139"/>
      <c r="U54" s="139"/>
      <c r="V54" s="139"/>
      <c r="X54" s="139"/>
      <c r="Y54" s="139"/>
      <c r="Z54" s="139"/>
      <c r="AB54" s="139"/>
      <c r="AC54" s="139"/>
      <c r="AD54" s="139"/>
      <c r="AF54" s="139"/>
      <c r="AG54" s="139"/>
      <c r="AH54" s="139"/>
      <c r="AL54" s="117">
        <f t="shared" si="3"/>
        <v>0</v>
      </c>
      <c r="AM54" s="117">
        <f t="shared" si="2"/>
        <v>0</v>
      </c>
    </row>
    <row r="55" spans="2:77" ht="14.65" customHeight="1" x14ac:dyDescent="0.25">
      <c r="F55" s="140">
        <f>Tables!$C$20</f>
        <v>14.8</v>
      </c>
      <c r="G55" s="140"/>
      <c r="H55" s="10"/>
      <c r="I55" s="10"/>
      <c r="J55" s="133" t="s">
        <v>36</v>
      </c>
      <c r="L55" s="139"/>
      <c r="M55" s="139"/>
      <c r="N55" s="139"/>
      <c r="O55" s="2"/>
      <c r="P55" s="139"/>
      <c r="Q55" s="139"/>
      <c r="R55" s="139"/>
      <c r="T55" s="139"/>
      <c r="U55" s="139"/>
      <c r="V55" s="139"/>
      <c r="X55" s="139"/>
      <c r="Y55" s="139"/>
      <c r="Z55" s="139"/>
      <c r="AB55" s="139"/>
      <c r="AC55" s="139"/>
      <c r="AD55" s="139"/>
      <c r="AF55" s="139"/>
      <c r="AG55" s="139"/>
      <c r="AH55" s="139"/>
      <c r="AL55" s="117">
        <f t="shared" si="3"/>
        <v>0</v>
      </c>
      <c r="AM55" s="117">
        <f t="shared" si="2"/>
        <v>0</v>
      </c>
    </row>
    <row r="56" spans="2:77" ht="15" customHeight="1" x14ac:dyDescent="0.25"/>
    <row r="57" spans="2:77" ht="15" customHeight="1" x14ac:dyDescent="0.25">
      <c r="B57" s="158">
        <f>Tables!$C$13</f>
        <v>45031</v>
      </c>
      <c r="C57" s="158"/>
      <c r="D57" s="158"/>
      <c r="E57" s="158"/>
      <c r="F57" s="158"/>
      <c r="G57" s="128"/>
      <c r="H57" s="128"/>
      <c r="I57" s="128"/>
      <c r="R57" s="132" t="s">
        <v>168</v>
      </c>
    </row>
    <row r="58" spans="2:77" ht="15" customHeight="1" x14ac:dyDescent="0.25">
      <c r="C58" s="133" t="s">
        <v>116</v>
      </c>
      <c r="D58" s="152">
        <f>IF(ISBLANK($E$17),0,$E$17)</f>
        <v>0</v>
      </c>
      <c r="E58" s="152"/>
      <c r="F58" s="152"/>
      <c r="G58" s="152"/>
      <c r="H58" s="152"/>
      <c r="I58" s="152"/>
      <c r="J58" s="152"/>
      <c r="K58" s="152"/>
      <c r="L58" s="152"/>
      <c r="M58" s="152"/>
      <c r="N58" s="152"/>
      <c r="O58" s="152"/>
      <c r="P58" s="152"/>
      <c r="Q58" s="152"/>
      <c r="R58" s="152"/>
      <c r="S58" s="152"/>
      <c r="T58" s="152"/>
      <c r="U58" s="152"/>
      <c r="V58" s="152"/>
      <c r="W58" s="152"/>
      <c r="X58" s="152"/>
      <c r="Y58" s="152"/>
      <c r="AD58" s="133" t="s">
        <v>117</v>
      </c>
      <c r="AE58" s="153">
        <f>IF(ISBLANK($AE$17),0,$AE$17)</f>
        <v>0</v>
      </c>
      <c r="AF58" s="153"/>
      <c r="AG58" s="153"/>
      <c r="AH58" s="153"/>
      <c r="AI58" s="153"/>
      <c r="AJ58" s="153"/>
    </row>
    <row r="59" spans="2:77" ht="15" customHeight="1" x14ac:dyDescent="0.25">
      <c r="B59" s="176" t="s">
        <v>169</v>
      </c>
      <c r="C59" s="176"/>
      <c r="D59" s="176"/>
      <c r="E59" s="176"/>
      <c r="F59" s="176"/>
      <c r="G59" s="176"/>
      <c r="H59" s="176"/>
      <c r="I59" s="176"/>
      <c r="J59" s="176"/>
      <c r="K59" s="133"/>
      <c r="L59" s="133"/>
      <c r="M59" s="133"/>
      <c r="N59" s="133"/>
      <c r="O59" s="2"/>
      <c r="P59" s="6"/>
      <c r="Q59" s="6"/>
      <c r="R59" s="6"/>
      <c r="S59" s="6"/>
      <c r="T59" s="6"/>
      <c r="U59" s="6"/>
      <c r="V59" s="6"/>
      <c r="W59" s="6"/>
      <c r="X59" s="6"/>
      <c r="Y59" s="6"/>
      <c r="Z59" s="6"/>
      <c r="AA59" s="6"/>
      <c r="AB59" s="6"/>
      <c r="AC59" s="6"/>
      <c r="AD59" s="133" t="s">
        <v>120</v>
      </c>
      <c r="AE59" s="138">
        <f>IF(ISBLANK($AE$18),0,$AE$18)</f>
        <v>0</v>
      </c>
      <c r="AF59" s="138"/>
      <c r="AG59" s="138"/>
      <c r="AH59" s="138"/>
      <c r="AI59" s="138"/>
      <c r="AJ59" s="138"/>
    </row>
    <row r="60" spans="2:77" s="17" customFormat="1" ht="4.9000000000000004" customHeight="1" x14ac:dyDescent="0.2">
      <c r="B60" s="176"/>
      <c r="C60" s="176"/>
      <c r="D60" s="176"/>
      <c r="E60" s="176"/>
      <c r="F60" s="176"/>
      <c r="G60" s="176"/>
      <c r="H60" s="176"/>
      <c r="I60" s="176"/>
      <c r="J60" s="176"/>
      <c r="AL60" s="54"/>
      <c r="AM60" s="54"/>
      <c r="AN60" s="54"/>
      <c r="AO60" s="54"/>
    </row>
    <row r="61" spans="2:77" ht="15" customHeight="1" x14ac:dyDescent="0.25">
      <c r="C61" s="133"/>
      <c r="D61" s="133" t="s">
        <v>170</v>
      </c>
      <c r="E61" s="166"/>
      <c r="F61" s="166"/>
      <c r="G61" s="166"/>
      <c r="H61" s="166"/>
      <c r="M61" s="133" t="s">
        <v>171</v>
      </c>
      <c r="N61" s="166"/>
      <c r="O61" s="166"/>
      <c r="P61" s="166"/>
      <c r="Q61" s="166"/>
      <c r="AE61" s="133" t="s">
        <v>172</v>
      </c>
      <c r="AF61" s="55"/>
      <c r="AG61" s="3" t="s">
        <v>84</v>
      </c>
      <c r="AI61" s="55"/>
      <c r="AJ61" s="3" t="s">
        <v>85</v>
      </c>
      <c r="AL61" s="117">
        <f>IF(AND(ISBLANK(AF61),ISBLANK(AI61)),1,2)</f>
        <v>1</v>
      </c>
    </row>
    <row r="62" spans="2:77" ht="15" customHeight="1" x14ac:dyDescent="0.25">
      <c r="C62" s="133"/>
      <c r="D62" s="133" t="s">
        <v>173</v>
      </c>
      <c r="E62" s="160"/>
      <c r="F62" s="160"/>
      <c r="G62" s="160"/>
      <c r="H62" s="3" t="s">
        <v>174</v>
      </c>
      <c r="AL62" s="117">
        <f>IF(ISBLANK(E62),1,2)</f>
        <v>1</v>
      </c>
    </row>
    <row r="63" spans="2:77" ht="15" customHeight="1" x14ac:dyDescent="0.25">
      <c r="C63" s="133"/>
      <c r="D63" s="133" t="s">
        <v>175</v>
      </c>
      <c r="E63" s="160"/>
      <c r="F63" s="160"/>
      <c r="G63" s="160"/>
      <c r="H63" s="3" t="s">
        <v>174</v>
      </c>
      <c r="M63" s="133" t="s">
        <v>176</v>
      </c>
      <c r="N63" s="163"/>
      <c r="O63" s="163"/>
      <c r="P63" s="163"/>
      <c r="Q63" s="3" t="s">
        <v>174</v>
      </c>
      <c r="AL63" s="117">
        <f>IF(AND(ISBLANK(E63),ISBLANK(N63)),1,2)</f>
        <v>1</v>
      </c>
    </row>
    <row r="64" spans="2:77" ht="15" customHeight="1" x14ac:dyDescent="0.25">
      <c r="C64" s="133"/>
      <c r="D64" s="133" t="s">
        <v>177</v>
      </c>
      <c r="E64" s="160"/>
      <c r="F64" s="160"/>
      <c r="G64" s="160"/>
      <c r="H64" s="3" t="s">
        <v>174</v>
      </c>
      <c r="M64" s="133" t="s">
        <v>178</v>
      </c>
      <c r="N64" s="160"/>
      <c r="O64" s="160"/>
      <c r="P64" s="160"/>
      <c r="Q64" s="3" t="s">
        <v>174</v>
      </c>
    </row>
    <row r="65" spans="2:39" ht="4.9000000000000004" customHeight="1" x14ac:dyDescent="0.25">
      <c r="C65" s="133"/>
      <c r="D65" s="133"/>
      <c r="E65" s="133"/>
      <c r="F65" s="126"/>
      <c r="G65" s="126"/>
      <c r="H65" s="126"/>
      <c r="I65" s="126"/>
      <c r="O65" s="133"/>
      <c r="P65" s="10"/>
      <c r="Q65" s="10"/>
      <c r="R65" s="10"/>
      <c r="S65" s="10"/>
    </row>
    <row r="66" spans="2:39" ht="15" customHeight="1" x14ac:dyDescent="0.25">
      <c r="C66" s="133"/>
      <c r="D66" s="133" t="s">
        <v>179</v>
      </c>
      <c r="E66" s="133"/>
      <c r="F66" s="55"/>
      <c r="G66" s="3" t="s">
        <v>84</v>
      </c>
      <c r="J66" s="55"/>
      <c r="K66" s="3" t="s">
        <v>85</v>
      </c>
      <c r="AL66" s="117">
        <f>IF(AND(ISBLANK(F66),ISBLANK(J66)),1,2)</f>
        <v>1</v>
      </c>
      <c r="AM66" s="117">
        <f>IF(ISBLANK(J66),1,2)</f>
        <v>1</v>
      </c>
    </row>
    <row r="67" spans="2:39" ht="4.9000000000000004" customHeight="1" x14ac:dyDescent="0.25">
      <c r="B67" s="133"/>
      <c r="C67" s="133"/>
      <c r="D67" s="133"/>
      <c r="E67" s="133"/>
    </row>
    <row r="68" spans="2:39" ht="15" customHeight="1" x14ac:dyDescent="0.25">
      <c r="F68" s="132" t="s">
        <v>1</v>
      </c>
      <c r="G68" s="132"/>
      <c r="H68" s="132"/>
      <c r="I68" s="132"/>
      <c r="J68" s="132" t="s">
        <v>180</v>
      </c>
      <c r="K68" s="132"/>
      <c r="L68" s="132"/>
      <c r="M68" s="132"/>
      <c r="N68" s="132"/>
      <c r="O68" s="132" t="s">
        <v>181</v>
      </c>
      <c r="P68" s="132"/>
      <c r="Q68" s="132"/>
      <c r="R68" s="132"/>
      <c r="T68" s="132" t="s">
        <v>182</v>
      </c>
      <c r="U68" s="132"/>
      <c r="V68" s="132"/>
      <c r="X68" s="132"/>
    </row>
    <row r="69" spans="2:39" ht="15" customHeight="1" x14ac:dyDescent="0.25">
      <c r="C69" s="133"/>
      <c r="D69" s="133" t="s">
        <v>183</v>
      </c>
      <c r="E69" s="166"/>
      <c r="F69" s="166"/>
      <c r="G69" s="166"/>
      <c r="H69" s="132"/>
      <c r="I69" s="163"/>
      <c r="J69" s="163"/>
      <c r="K69" s="163"/>
      <c r="L69" s="3" t="s">
        <v>184</v>
      </c>
      <c r="M69" s="132"/>
      <c r="N69" s="163"/>
      <c r="O69" s="163"/>
      <c r="P69" s="163"/>
      <c r="Q69" s="3" t="s">
        <v>184</v>
      </c>
      <c r="R69" s="10"/>
      <c r="S69" s="163"/>
      <c r="T69" s="163"/>
      <c r="U69" s="163"/>
      <c r="V69" s="3" t="s">
        <v>174</v>
      </c>
      <c r="X69" s="132"/>
      <c r="AL69" s="117">
        <f>IF(ISBLANK(E69),1,2)</f>
        <v>1</v>
      </c>
    </row>
    <row r="70" spans="2:39" ht="15" customHeight="1" x14ac:dyDescent="0.25">
      <c r="C70" s="133"/>
      <c r="D70" s="133" t="s">
        <v>185</v>
      </c>
      <c r="E70" s="167"/>
      <c r="F70" s="167"/>
      <c r="G70" s="167"/>
      <c r="H70" s="132"/>
      <c r="I70" s="160"/>
      <c r="J70" s="160"/>
      <c r="K70" s="160"/>
      <c r="L70" s="3" t="str">
        <f>IF(E70="V-notch","deg","in")</f>
        <v>in</v>
      </c>
      <c r="M70" s="132"/>
      <c r="N70" s="160"/>
      <c r="O70" s="160"/>
      <c r="P70" s="160"/>
      <c r="Q70" s="3" t="s">
        <v>184</v>
      </c>
      <c r="R70" s="10"/>
      <c r="S70" s="160"/>
      <c r="T70" s="160"/>
      <c r="U70" s="160"/>
      <c r="V70" s="3" t="s">
        <v>174</v>
      </c>
      <c r="X70" s="132"/>
      <c r="AL70" s="117">
        <f>IF(ISBLANK(E70),1,2)</f>
        <v>1</v>
      </c>
    </row>
    <row r="71" spans="2:39" ht="4.9000000000000004" customHeight="1" x14ac:dyDescent="0.25">
      <c r="C71" s="133"/>
      <c r="D71" s="133"/>
      <c r="E71" s="133"/>
      <c r="K71" s="10"/>
      <c r="L71" s="10"/>
      <c r="M71" s="10"/>
      <c r="N71" s="132"/>
      <c r="P71" s="10"/>
      <c r="Q71" s="10"/>
      <c r="R71" s="10"/>
      <c r="S71" s="10"/>
      <c r="U71" s="10"/>
      <c r="V71" s="10"/>
      <c r="W71" s="10"/>
      <c r="X71" s="132"/>
    </row>
    <row r="72" spans="2:39" ht="15" customHeight="1" x14ac:dyDescent="0.25">
      <c r="C72" s="133"/>
      <c r="D72" s="133" t="s">
        <v>186</v>
      </c>
      <c r="E72" s="133"/>
      <c r="F72" s="55"/>
      <c r="G72" s="3" t="s">
        <v>84</v>
      </c>
      <c r="J72" s="55"/>
      <c r="K72" s="3" t="s">
        <v>85</v>
      </c>
      <c r="AL72" s="117">
        <f>IF(AND(ISBLANK(F72),ISBLANK(J72)),1,2)</f>
        <v>1</v>
      </c>
      <c r="AM72" s="117">
        <f>IF(ISBLANK(J72),1,2)</f>
        <v>1</v>
      </c>
    </row>
    <row r="73" spans="2:39" ht="4.9000000000000004" customHeight="1" x14ac:dyDescent="0.25">
      <c r="B73" s="133"/>
      <c r="C73" s="133"/>
      <c r="D73" s="133"/>
      <c r="E73" s="133"/>
    </row>
    <row r="74" spans="2:39" ht="15" customHeight="1" x14ac:dyDescent="0.25">
      <c r="B74" s="165" t="s">
        <v>12</v>
      </c>
      <c r="C74" s="165"/>
      <c r="D74" s="165"/>
      <c r="E74" s="166"/>
      <c r="F74" s="166"/>
      <c r="G74" s="166"/>
      <c r="I74" s="163"/>
      <c r="J74" s="163"/>
      <c r="K74" s="163"/>
      <c r="L74" s="3" t="str">
        <f>IF(E74="V-notch","deg","in")</f>
        <v>in</v>
      </c>
      <c r="N74" s="163"/>
      <c r="O74" s="163"/>
      <c r="P74" s="163"/>
      <c r="Q74" s="3" t="s">
        <v>184</v>
      </c>
      <c r="R74" s="10"/>
      <c r="S74" s="163"/>
      <c r="T74" s="163"/>
      <c r="U74" s="163"/>
      <c r="V74" s="3" t="s">
        <v>174</v>
      </c>
      <c r="AL74" s="117">
        <f>IF(B74="None: ",3,IF(OR(B74="Orifice: ",B74="Weir: "),2,1))</f>
        <v>1</v>
      </c>
    </row>
    <row r="75" spans="2:39" ht="15" customHeight="1" x14ac:dyDescent="0.25">
      <c r="B75" s="165" t="s">
        <v>12</v>
      </c>
      <c r="C75" s="165"/>
      <c r="D75" s="165"/>
      <c r="E75" s="166"/>
      <c r="F75" s="166"/>
      <c r="G75" s="166"/>
      <c r="I75" s="160"/>
      <c r="J75" s="160"/>
      <c r="K75" s="160"/>
      <c r="L75" s="3" t="str">
        <f>IF(E75="V-notch","deg","in")</f>
        <v>in</v>
      </c>
      <c r="N75" s="160"/>
      <c r="O75" s="160"/>
      <c r="P75" s="160"/>
      <c r="Q75" s="3" t="s">
        <v>184</v>
      </c>
      <c r="R75" s="10"/>
      <c r="S75" s="160"/>
      <c r="T75" s="160"/>
      <c r="U75" s="160"/>
      <c r="V75" s="3" t="s">
        <v>174</v>
      </c>
      <c r="AL75" s="117">
        <f t="shared" ref="AL75:AL80" si="4">IF(B75="None: ",3,IF(OR(B75="Orifice: ",B75="Weir: "),2,1))</f>
        <v>1</v>
      </c>
    </row>
    <row r="76" spans="2:39" ht="15" customHeight="1" x14ac:dyDescent="0.25">
      <c r="B76" s="165" t="s">
        <v>12</v>
      </c>
      <c r="C76" s="165"/>
      <c r="D76" s="165"/>
      <c r="E76" s="166"/>
      <c r="F76" s="166"/>
      <c r="G76" s="166"/>
      <c r="I76" s="160"/>
      <c r="J76" s="160"/>
      <c r="K76" s="160"/>
      <c r="L76" s="3" t="str">
        <f t="shared" ref="L76:L78" si="5">IF(E76="V-notch","deg","in")</f>
        <v>in</v>
      </c>
      <c r="N76" s="160"/>
      <c r="O76" s="160"/>
      <c r="P76" s="160"/>
      <c r="Q76" s="3" t="s">
        <v>184</v>
      </c>
      <c r="R76" s="10"/>
      <c r="S76" s="160"/>
      <c r="T76" s="160"/>
      <c r="U76" s="160"/>
      <c r="V76" s="3" t="s">
        <v>174</v>
      </c>
      <c r="AL76" s="117">
        <f t="shared" si="4"/>
        <v>1</v>
      </c>
    </row>
    <row r="77" spans="2:39" ht="15" customHeight="1" x14ac:dyDescent="0.25">
      <c r="B77" s="165" t="s">
        <v>12</v>
      </c>
      <c r="C77" s="165"/>
      <c r="D77" s="165"/>
      <c r="E77" s="166"/>
      <c r="F77" s="166"/>
      <c r="G77" s="166"/>
      <c r="I77" s="160"/>
      <c r="J77" s="160"/>
      <c r="K77" s="160"/>
      <c r="L77" s="3" t="str">
        <f t="shared" si="5"/>
        <v>in</v>
      </c>
      <c r="N77" s="160"/>
      <c r="O77" s="160"/>
      <c r="P77" s="160"/>
      <c r="Q77" s="3" t="s">
        <v>184</v>
      </c>
      <c r="R77" s="10"/>
      <c r="S77" s="160"/>
      <c r="T77" s="160"/>
      <c r="U77" s="160"/>
      <c r="V77" s="3" t="s">
        <v>174</v>
      </c>
      <c r="AL77" s="117">
        <f t="shared" si="4"/>
        <v>1</v>
      </c>
    </row>
    <row r="78" spans="2:39" ht="15" customHeight="1" x14ac:dyDescent="0.25">
      <c r="B78" s="165" t="s">
        <v>12</v>
      </c>
      <c r="C78" s="165"/>
      <c r="D78" s="165"/>
      <c r="E78" s="166"/>
      <c r="F78" s="166"/>
      <c r="G78" s="166"/>
      <c r="I78" s="160"/>
      <c r="J78" s="160"/>
      <c r="K78" s="160"/>
      <c r="L78" s="3" t="str">
        <f t="shared" si="5"/>
        <v>in</v>
      </c>
      <c r="N78" s="160"/>
      <c r="O78" s="160"/>
      <c r="P78" s="160"/>
      <c r="Q78" s="3" t="s">
        <v>184</v>
      </c>
      <c r="R78" s="10"/>
      <c r="S78" s="160"/>
      <c r="T78" s="160"/>
      <c r="U78" s="160"/>
      <c r="V78" s="3" t="s">
        <v>174</v>
      </c>
      <c r="AL78" s="117">
        <f t="shared" si="4"/>
        <v>1</v>
      </c>
    </row>
    <row r="79" spans="2:39" ht="15" customHeight="1" x14ac:dyDescent="0.25">
      <c r="B79" s="165" t="s">
        <v>12</v>
      </c>
      <c r="C79" s="165"/>
      <c r="D79" s="165"/>
      <c r="E79" s="166"/>
      <c r="F79" s="166"/>
      <c r="G79" s="166"/>
      <c r="I79" s="160"/>
      <c r="J79" s="160"/>
      <c r="K79" s="160"/>
      <c r="L79" s="3" t="str">
        <f>IF(E79="V-notch","deg","in")</f>
        <v>in</v>
      </c>
      <c r="N79" s="160"/>
      <c r="O79" s="160"/>
      <c r="P79" s="160"/>
      <c r="Q79" s="3" t="s">
        <v>184</v>
      </c>
      <c r="R79" s="10"/>
      <c r="S79" s="160"/>
      <c r="T79" s="160"/>
      <c r="U79" s="160"/>
      <c r="V79" s="3" t="s">
        <v>174</v>
      </c>
      <c r="AL79" s="117">
        <f t="shared" si="4"/>
        <v>1</v>
      </c>
    </row>
    <row r="80" spans="2:39" ht="15" customHeight="1" x14ac:dyDescent="0.25">
      <c r="B80" s="165" t="s">
        <v>12</v>
      </c>
      <c r="C80" s="165"/>
      <c r="D80" s="165"/>
      <c r="E80" s="167"/>
      <c r="F80" s="167"/>
      <c r="G80" s="167"/>
      <c r="I80" s="160"/>
      <c r="J80" s="160"/>
      <c r="K80" s="160"/>
      <c r="L80" s="3" t="str">
        <f>IF(E80="V-notch","deg","in")</f>
        <v>in</v>
      </c>
      <c r="N80" s="160"/>
      <c r="O80" s="160"/>
      <c r="P80" s="160"/>
      <c r="Q80" s="3" t="s">
        <v>184</v>
      </c>
      <c r="R80" s="10"/>
      <c r="S80" s="160"/>
      <c r="T80" s="160"/>
      <c r="U80" s="160"/>
      <c r="V80" s="3" t="s">
        <v>174</v>
      </c>
      <c r="AL80" s="117">
        <f t="shared" si="4"/>
        <v>1</v>
      </c>
    </row>
    <row r="81" spans="2:41" ht="15" customHeight="1" x14ac:dyDescent="0.25"/>
    <row r="82" spans="2:41" ht="15" customHeight="1" x14ac:dyDescent="0.25">
      <c r="B82" s="1" t="s">
        <v>187</v>
      </c>
      <c r="C82" s="1"/>
      <c r="D82" s="1"/>
      <c r="E82" s="1"/>
      <c r="F82" s="1"/>
      <c r="G82" s="1"/>
      <c r="H82" s="1"/>
      <c r="I82" s="1"/>
      <c r="J82" s="1"/>
      <c r="AE82" s="133" t="s">
        <v>172</v>
      </c>
      <c r="AF82" s="55"/>
      <c r="AG82" s="3" t="s">
        <v>84</v>
      </c>
      <c r="AI82" s="55"/>
      <c r="AJ82" s="12" t="s">
        <v>188</v>
      </c>
      <c r="AL82" s="123">
        <f>IF(AND(ISBLANK(AF82),ISBLANK(AI82)),1,2)</f>
        <v>1</v>
      </c>
      <c r="AM82" s="117">
        <f>SUM(AM83:AM85,AO83:AO85)</f>
        <v>2</v>
      </c>
      <c r="AN82" s="50" t="s">
        <v>189</v>
      </c>
    </row>
    <row r="83" spans="2:41" ht="15" customHeight="1" x14ac:dyDescent="0.25">
      <c r="C83" s="133"/>
      <c r="E83" s="133" t="s">
        <v>170</v>
      </c>
      <c r="F83" s="166"/>
      <c r="G83" s="166"/>
      <c r="H83" s="166"/>
      <c r="I83" s="166"/>
      <c r="N83" s="133" t="s">
        <v>171</v>
      </c>
      <c r="O83" s="166"/>
      <c r="P83" s="166"/>
      <c r="Q83" s="166"/>
      <c r="AL83" s="53" t="s">
        <v>190</v>
      </c>
      <c r="AM83" s="117">
        <f>IF(ISBLANK(F84),0,1)</f>
        <v>0</v>
      </c>
      <c r="AN83" s="53" t="s">
        <v>0</v>
      </c>
      <c r="AO83" s="117">
        <f>IF(ISBLANK(E83),0,1)</f>
        <v>1</v>
      </c>
    </row>
    <row r="84" spans="2:41" ht="15" customHeight="1" x14ac:dyDescent="0.25">
      <c r="C84" s="133"/>
      <c r="E84" s="133" t="s">
        <v>175</v>
      </c>
      <c r="F84" s="160"/>
      <c r="G84" s="160"/>
      <c r="H84" s="160"/>
      <c r="I84" s="3" t="s">
        <v>174</v>
      </c>
      <c r="N84" s="133" t="s">
        <v>176</v>
      </c>
      <c r="O84" s="160"/>
      <c r="P84" s="160"/>
      <c r="Q84" s="160"/>
      <c r="R84" s="3" t="s">
        <v>174</v>
      </c>
      <c r="V84" s="133" t="s">
        <v>191</v>
      </c>
      <c r="W84" s="163"/>
      <c r="X84" s="163"/>
      <c r="Y84" s="163"/>
      <c r="Z84" s="3" t="s">
        <v>174</v>
      </c>
      <c r="AE84" s="133" t="s">
        <v>192</v>
      </c>
      <c r="AF84" s="163"/>
      <c r="AG84" s="163"/>
      <c r="AH84" s="163"/>
      <c r="AI84" s="3" t="s">
        <v>174</v>
      </c>
      <c r="AL84" s="53" t="s">
        <v>193</v>
      </c>
      <c r="AM84" s="117">
        <f>IF(ISBLANK(O84),0,1)</f>
        <v>0</v>
      </c>
      <c r="AN84" s="53" t="s">
        <v>1</v>
      </c>
      <c r="AO84" s="117">
        <f>IF(ISBLANK(N83),0,1)</f>
        <v>1</v>
      </c>
    </row>
    <row r="85" spans="2:41" ht="15" customHeight="1" x14ac:dyDescent="0.25">
      <c r="B85" s="133"/>
      <c r="C85" s="133"/>
      <c r="D85" s="133"/>
      <c r="E85" s="133"/>
      <c r="F85" s="133"/>
      <c r="G85" s="133"/>
      <c r="H85" s="133"/>
      <c r="I85" s="133"/>
      <c r="J85" s="133"/>
      <c r="K85" s="133"/>
      <c r="L85" s="133"/>
      <c r="M85" s="133"/>
      <c r="N85" s="133"/>
      <c r="P85" s="133"/>
      <c r="Q85" s="133"/>
      <c r="R85" s="133"/>
      <c r="S85" s="133"/>
      <c r="T85" s="133"/>
      <c r="U85" s="133"/>
      <c r="V85" s="133"/>
      <c r="W85" s="133"/>
      <c r="X85" s="133"/>
      <c r="Z85" s="133"/>
      <c r="AA85" s="133"/>
      <c r="AB85" s="133"/>
      <c r="AC85" s="133"/>
      <c r="AD85" s="133"/>
      <c r="AE85" s="133"/>
      <c r="AF85" s="133"/>
      <c r="AG85" s="133"/>
      <c r="AH85" s="133"/>
      <c r="AI85" s="133"/>
      <c r="AJ85" s="133"/>
      <c r="AK85" s="133"/>
      <c r="AL85" s="53" t="s">
        <v>194</v>
      </c>
      <c r="AM85" s="117">
        <f>IF(ISBLANK(W84),0,1)</f>
        <v>0</v>
      </c>
      <c r="AN85" s="53" t="s">
        <v>195</v>
      </c>
      <c r="AO85" s="117">
        <f>IF(ISBLANK(AF84),0,1)</f>
        <v>0</v>
      </c>
    </row>
    <row r="86" spans="2:41" ht="15" customHeight="1" x14ac:dyDescent="0.2">
      <c r="B86" s="1" t="s">
        <v>196</v>
      </c>
      <c r="C86" s="1"/>
      <c r="D86" s="1"/>
      <c r="E86" s="1"/>
      <c r="N86" s="8" t="s">
        <v>197</v>
      </c>
      <c r="O86" s="161"/>
      <c r="P86" s="161"/>
      <c r="Q86" s="161"/>
      <c r="R86" s="161"/>
      <c r="V86" s="133" t="s">
        <v>198</v>
      </c>
      <c r="W86" s="162"/>
      <c r="X86" s="162"/>
      <c r="Y86" s="162"/>
      <c r="Z86" s="162"/>
      <c r="AL86" s="53"/>
      <c r="AN86" s="53"/>
    </row>
    <row r="87" spans="2:41" ht="15" customHeight="1" x14ac:dyDescent="0.25">
      <c r="B87" s="1"/>
      <c r="C87" s="1"/>
      <c r="D87" s="1"/>
      <c r="E87" s="1"/>
      <c r="AL87" s="53" t="s">
        <v>199</v>
      </c>
      <c r="AM87" s="117">
        <f>AM88+AO88</f>
        <v>0</v>
      </c>
      <c r="AN87" s="53"/>
    </row>
    <row r="88" spans="2:41" ht="19.899999999999999" customHeight="1" x14ac:dyDescent="0.25">
      <c r="B88" s="1" t="s">
        <v>200</v>
      </c>
      <c r="C88" s="1"/>
      <c r="D88" s="1"/>
      <c r="E88" s="1"/>
      <c r="F88" s="1"/>
      <c r="G88" s="1"/>
      <c r="H88" s="1"/>
      <c r="I88" s="1"/>
      <c r="J88" s="1"/>
      <c r="AL88" s="53" t="s">
        <v>201</v>
      </c>
      <c r="AM88" s="117">
        <f>IF(ISBLANK(O86),0,1)</f>
        <v>0</v>
      </c>
      <c r="AN88" s="53" t="s">
        <v>202</v>
      </c>
      <c r="AO88" s="117">
        <f>IF(ISBLANK(W86),0,1)</f>
        <v>0</v>
      </c>
    </row>
    <row r="89" spans="2:41" ht="15" customHeight="1" x14ac:dyDescent="0.25">
      <c r="D89" s="132" t="s">
        <v>203</v>
      </c>
      <c r="G89" s="132"/>
      <c r="H89" s="132"/>
      <c r="I89" s="132" t="s">
        <v>204</v>
      </c>
      <c r="L89" s="132"/>
      <c r="M89" s="3" t="s">
        <v>205</v>
      </c>
      <c r="N89" s="132"/>
      <c r="T89" s="132" t="s">
        <v>203</v>
      </c>
      <c r="Y89" s="132" t="s">
        <v>204</v>
      </c>
      <c r="AA89" s="132"/>
      <c r="AB89" s="132"/>
      <c r="AC89" s="132"/>
      <c r="AD89" s="3" t="s">
        <v>205</v>
      </c>
      <c r="AF89" s="132"/>
      <c r="AG89" s="132"/>
      <c r="AH89" s="132"/>
    </row>
    <row r="90" spans="2:41" ht="15" customHeight="1" x14ac:dyDescent="0.25">
      <c r="C90" s="163"/>
      <c r="D90" s="163"/>
      <c r="E90" s="163"/>
      <c r="F90" s="3" t="s">
        <v>174</v>
      </c>
      <c r="H90" s="164"/>
      <c r="I90" s="164"/>
      <c r="J90" s="164"/>
      <c r="K90" s="3" t="s">
        <v>206</v>
      </c>
      <c r="M90" s="164"/>
      <c r="N90" s="164"/>
      <c r="O90" s="164"/>
      <c r="P90" s="164"/>
      <c r="Q90" s="3" t="s">
        <v>143</v>
      </c>
      <c r="S90" s="163"/>
      <c r="T90" s="163"/>
      <c r="U90" s="163"/>
      <c r="V90" s="3" t="s">
        <v>174</v>
      </c>
      <c r="X90" s="164"/>
      <c r="Y90" s="164"/>
      <c r="Z90" s="164"/>
      <c r="AA90" s="3" t="s">
        <v>206</v>
      </c>
      <c r="AD90" s="164"/>
      <c r="AE90" s="164"/>
      <c r="AF90" s="164"/>
      <c r="AG90" s="164"/>
      <c r="AH90" s="3" t="s">
        <v>143</v>
      </c>
      <c r="AL90" s="117">
        <f t="shared" ref="AL90:AL99" si="6">IF(ISBLANK(C90),1,2)</f>
        <v>1</v>
      </c>
      <c r="AM90" s="117">
        <f t="shared" ref="AM90:AM99" si="7">IF(ISBLANK(S90),1,2)</f>
        <v>1</v>
      </c>
      <c r="AN90" s="116">
        <f>IF(ISBLANK(H90),1,2)</f>
        <v>1</v>
      </c>
      <c r="AO90" s="116">
        <f>IF(ISBLANK(M90),1,2)</f>
        <v>1</v>
      </c>
    </row>
    <row r="91" spans="2:41" ht="15" customHeight="1" x14ac:dyDescent="0.25">
      <c r="C91" s="160"/>
      <c r="D91" s="160"/>
      <c r="E91" s="160"/>
      <c r="F91" s="3" t="s">
        <v>174</v>
      </c>
      <c r="H91" s="157"/>
      <c r="I91" s="157"/>
      <c r="J91" s="157"/>
      <c r="K91" s="3" t="s">
        <v>206</v>
      </c>
      <c r="M91" s="157"/>
      <c r="N91" s="157"/>
      <c r="O91" s="157"/>
      <c r="P91" s="157"/>
      <c r="Q91" s="3" t="s">
        <v>143</v>
      </c>
      <c r="S91" s="160"/>
      <c r="T91" s="160"/>
      <c r="U91" s="160"/>
      <c r="V91" s="3" t="s">
        <v>174</v>
      </c>
      <c r="X91" s="157"/>
      <c r="Y91" s="157"/>
      <c r="Z91" s="157"/>
      <c r="AA91" s="3" t="s">
        <v>206</v>
      </c>
      <c r="AD91" s="157"/>
      <c r="AE91" s="157"/>
      <c r="AF91" s="157"/>
      <c r="AG91" s="157"/>
      <c r="AH91" s="3" t="s">
        <v>143</v>
      </c>
      <c r="AL91" s="117">
        <f t="shared" si="6"/>
        <v>1</v>
      </c>
      <c r="AM91" s="117">
        <f t="shared" si="7"/>
        <v>1</v>
      </c>
    </row>
    <row r="92" spans="2:41" ht="15" customHeight="1" x14ac:dyDescent="0.25">
      <c r="C92" s="160"/>
      <c r="D92" s="160"/>
      <c r="E92" s="160"/>
      <c r="F92" s="3" t="s">
        <v>174</v>
      </c>
      <c r="H92" s="157"/>
      <c r="I92" s="157"/>
      <c r="J92" s="157"/>
      <c r="K92" s="3" t="s">
        <v>206</v>
      </c>
      <c r="M92" s="157"/>
      <c r="N92" s="157"/>
      <c r="O92" s="157"/>
      <c r="P92" s="157"/>
      <c r="Q92" s="3" t="s">
        <v>143</v>
      </c>
      <c r="S92" s="160"/>
      <c r="T92" s="160"/>
      <c r="U92" s="160"/>
      <c r="V92" s="3" t="s">
        <v>174</v>
      </c>
      <c r="X92" s="157"/>
      <c r="Y92" s="157"/>
      <c r="Z92" s="157"/>
      <c r="AA92" s="3" t="s">
        <v>206</v>
      </c>
      <c r="AD92" s="157"/>
      <c r="AE92" s="157"/>
      <c r="AF92" s="157"/>
      <c r="AG92" s="157"/>
      <c r="AH92" s="3" t="s">
        <v>143</v>
      </c>
      <c r="AL92" s="117">
        <f t="shared" si="6"/>
        <v>1</v>
      </c>
      <c r="AM92" s="117">
        <f t="shared" si="7"/>
        <v>1</v>
      </c>
    </row>
    <row r="93" spans="2:41" ht="15" customHeight="1" x14ac:dyDescent="0.25">
      <c r="C93" s="160"/>
      <c r="D93" s="160"/>
      <c r="E93" s="160"/>
      <c r="F93" s="3" t="s">
        <v>174</v>
      </c>
      <c r="H93" s="157"/>
      <c r="I93" s="157"/>
      <c r="J93" s="157"/>
      <c r="K93" s="3" t="s">
        <v>206</v>
      </c>
      <c r="M93" s="157"/>
      <c r="N93" s="157"/>
      <c r="O93" s="157"/>
      <c r="P93" s="157"/>
      <c r="Q93" s="3" t="s">
        <v>143</v>
      </c>
      <c r="S93" s="160"/>
      <c r="T93" s="160"/>
      <c r="U93" s="160"/>
      <c r="V93" s="3" t="s">
        <v>174</v>
      </c>
      <c r="X93" s="157"/>
      <c r="Y93" s="157"/>
      <c r="Z93" s="157"/>
      <c r="AA93" s="3" t="s">
        <v>206</v>
      </c>
      <c r="AD93" s="157"/>
      <c r="AE93" s="157"/>
      <c r="AF93" s="157"/>
      <c r="AG93" s="157"/>
      <c r="AH93" s="3" t="s">
        <v>143</v>
      </c>
      <c r="AL93" s="117">
        <f t="shared" si="6"/>
        <v>1</v>
      </c>
      <c r="AM93" s="117">
        <f t="shared" si="7"/>
        <v>1</v>
      </c>
    </row>
    <row r="94" spans="2:41" ht="15" customHeight="1" x14ac:dyDescent="0.25">
      <c r="C94" s="160"/>
      <c r="D94" s="160"/>
      <c r="E94" s="160"/>
      <c r="F94" s="3" t="s">
        <v>174</v>
      </c>
      <c r="H94" s="157"/>
      <c r="I94" s="157"/>
      <c r="J94" s="157"/>
      <c r="K94" s="3" t="s">
        <v>206</v>
      </c>
      <c r="M94" s="157"/>
      <c r="N94" s="157"/>
      <c r="O94" s="157"/>
      <c r="P94" s="157"/>
      <c r="Q94" s="3" t="s">
        <v>143</v>
      </c>
      <c r="S94" s="160"/>
      <c r="T94" s="160"/>
      <c r="U94" s="160"/>
      <c r="V94" s="3" t="s">
        <v>174</v>
      </c>
      <c r="X94" s="157"/>
      <c r="Y94" s="157"/>
      <c r="Z94" s="157"/>
      <c r="AA94" s="3" t="s">
        <v>206</v>
      </c>
      <c r="AD94" s="157"/>
      <c r="AE94" s="157"/>
      <c r="AF94" s="157"/>
      <c r="AG94" s="157"/>
      <c r="AH94" s="3" t="s">
        <v>143</v>
      </c>
      <c r="AL94" s="117">
        <f t="shared" si="6"/>
        <v>1</v>
      </c>
      <c r="AM94" s="117">
        <f t="shared" si="7"/>
        <v>1</v>
      </c>
    </row>
    <row r="95" spans="2:41" ht="15" customHeight="1" x14ac:dyDescent="0.25">
      <c r="C95" s="160"/>
      <c r="D95" s="160"/>
      <c r="E95" s="160"/>
      <c r="F95" s="3" t="s">
        <v>174</v>
      </c>
      <c r="H95" s="157"/>
      <c r="I95" s="157"/>
      <c r="J95" s="157"/>
      <c r="K95" s="3" t="s">
        <v>206</v>
      </c>
      <c r="M95" s="157"/>
      <c r="N95" s="157"/>
      <c r="O95" s="157"/>
      <c r="P95" s="157"/>
      <c r="Q95" s="3" t="s">
        <v>143</v>
      </c>
      <c r="S95" s="160"/>
      <c r="T95" s="160"/>
      <c r="U95" s="160"/>
      <c r="V95" s="3" t="s">
        <v>174</v>
      </c>
      <c r="X95" s="157"/>
      <c r="Y95" s="157"/>
      <c r="Z95" s="157"/>
      <c r="AA95" s="3" t="s">
        <v>206</v>
      </c>
      <c r="AD95" s="157"/>
      <c r="AE95" s="157"/>
      <c r="AF95" s="157"/>
      <c r="AG95" s="157"/>
      <c r="AH95" s="3" t="s">
        <v>143</v>
      </c>
      <c r="AL95" s="117">
        <f t="shared" si="6"/>
        <v>1</v>
      </c>
      <c r="AM95" s="117">
        <f t="shared" si="7"/>
        <v>1</v>
      </c>
    </row>
    <row r="96" spans="2:41" ht="15" customHeight="1" x14ac:dyDescent="0.25">
      <c r="C96" s="160"/>
      <c r="D96" s="160"/>
      <c r="E96" s="160"/>
      <c r="F96" s="3" t="s">
        <v>174</v>
      </c>
      <c r="H96" s="157"/>
      <c r="I96" s="157"/>
      <c r="J96" s="157"/>
      <c r="K96" s="3" t="s">
        <v>206</v>
      </c>
      <c r="M96" s="157"/>
      <c r="N96" s="157"/>
      <c r="O96" s="157"/>
      <c r="P96" s="157"/>
      <c r="Q96" s="3" t="s">
        <v>143</v>
      </c>
      <c r="S96" s="160"/>
      <c r="T96" s="160"/>
      <c r="U96" s="160"/>
      <c r="V96" s="3" t="s">
        <v>174</v>
      </c>
      <c r="X96" s="157"/>
      <c r="Y96" s="157"/>
      <c r="Z96" s="157"/>
      <c r="AA96" s="3" t="s">
        <v>206</v>
      </c>
      <c r="AD96" s="157"/>
      <c r="AE96" s="157"/>
      <c r="AF96" s="157"/>
      <c r="AG96" s="157"/>
      <c r="AH96" s="3" t="s">
        <v>143</v>
      </c>
      <c r="AL96" s="117">
        <f t="shared" si="6"/>
        <v>1</v>
      </c>
      <c r="AM96" s="117">
        <f t="shared" si="7"/>
        <v>1</v>
      </c>
    </row>
    <row r="97" spans="2:41" ht="15" customHeight="1" x14ac:dyDescent="0.25">
      <c r="C97" s="160"/>
      <c r="D97" s="160"/>
      <c r="E97" s="160"/>
      <c r="F97" s="3" t="s">
        <v>174</v>
      </c>
      <c r="H97" s="157"/>
      <c r="I97" s="157"/>
      <c r="J97" s="157"/>
      <c r="K97" s="3" t="s">
        <v>206</v>
      </c>
      <c r="M97" s="157"/>
      <c r="N97" s="157"/>
      <c r="O97" s="157"/>
      <c r="P97" s="157"/>
      <c r="Q97" s="3" t="s">
        <v>143</v>
      </c>
      <c r="S97" s="160"/>
      <c r="T97" s="160"/>
      <c r="U97" s="160"/>
      <c r="V97" s="3" t="s">
        <v>174</v>
      </c>
      <c r="X97" s="157"/>
      <c r="Y97" s="157"/>
      <c r="Z97" s="157"/>
      <c r="AA97" s="3" t="s">
        <v>206</v>
      </c>
      <c r="AD97" s="157"/>
      <c r="AE97" s="157"/>
      <c r="AF97" s="157"/>
      <c r="AG97" s="157"/>
      <c r="AH97" s="3" t="s">
        <v>143</v>
      </c>
      <c r="AL97" s="117">
        <f t="shared" si="6"/>
        <v>1</v>
      </c>
      <c r="AM97" s="117">
        <f t="shared" si="7"/>
        <v>1</v>
      </c>
    </row>
    <row r="98" spans="2:41" ht="15" customHeight="1" x14ac:dyDescent="0.25">
      <c r="C98" s="160"/>
      <c r="D98" s="160"/>
      <c r="E98" s="160"/>
      <c r="F98" s="3" t="s">
        <v>174</v>
      </c>
      <c r="H98" s="157"/>
      <c r="I98" s="157"/>
      <c r="J98" s="157"/>
      <c r="K98" s="3" t="s">
        <v>206</v>
      </c>
      <c r="M98" s="157"/>
      <c r="N98" s="157"/>
      <c r="O98" s="157"/>
      <c r="P98" s="157"/>
      <c r="Q98" s="3" t="s">
        <v>143</v>
      </c>
      <c r="S98" s="160"/>
      <c r="T98" s="160"/>
      <c r="U98" s="160"/>
      <c r="V98" s="3" t="s">
        <v>174</v>
      </c>
      <c r="X98" s="157"/>
      <c r="Y98" s="157"/>
      <c r="Z98" s="157"/>
      <c r="AA98" s="3" t="s">
        <v>206</v>
      </c>
      <c r="AD98" s="157"/>
      <c r="AE98" s="157"/>
      <c r="AF98" s="157"/>
      <c r="AG98" s="157"/>
      <c r="AH98" s="3" t="s">
        <v>143</v>
      </c>
      <c r="AL98" s="117">
        <f t="shared" si="6"/>
        <v>1</v>
      </c>
      <c r="AM98" s="117">
        <f t="shared" si="7"/>
        <v>1</v>
      </c>
    </row>
    <row r="99" spans="2:41" ht="15" customHeight="1" x14ac:dyDescent="0.25">
      <c r="C99" s="160"/>
      <c r="D99" s="160"/>
      <c r="E99" s="160"/>
      <c r="F99" s="3" t="s">
        <v>174</v>
      </c>
      <c r="H99" s="157"/>
      <c r="I99" s="157"/>
      <c r="J99" s="157"/>
      <c r="K99" s="3" t="s">
        <v>206</v>
      </c>
      <c r="M99" s="157"/>
      <c r="N99" s="157"/>
      <c r="O99" s="157"/>
      <c r="P99" s="157"/>
      <c r="Q99" s="3" t="s">
        <v>143</v>
      </c>
      <c r="S99" s="160"/>
      <c r="T99" s="160"/>
      <c r="U99" s="160"/>
      <c r="V99" s="3" t="s">
        <v>174</v>
      </c>
      <c r="X99" s="157"/>
      <c r="Y99" s="157"/>
      <c r="Z99" s="157"/>
      <c r="AA99" s="3" t="s">
        <v>206</v>
      </c>
      <c r="AD99" s="157"/>
      <c r="AE99" s="157"/>
      <c r="AF99" s="157"/>
      <c r="AG99" s="157"/>
      <c r="AH99" s="3" t="s">
        <v>143</v>
      </c>
      <c r="AL99" s="117">
        <f t="shared" si="6"/>
        <v>1</v>
      </c>
      <c r="AM99" s="117">
        <f t="shared" si="7"/>
        <v>1</v>
      </c>
    </row>
    <row r="100" spans="2:41" ht="15" customHeight="1" x14ac:dyDescent="0.25">
      <c r="G100" s="126" t="s">
        <v>207</v>
      </c>
      <c r="H100" s="159">
        <f>$W$29</f>
        <v>0</v>
      </c>
      <c r="I100" s="159"/>
      <c r="J100" s="159"/>
      <c r="K100" s="3" t="s">
        <v>143</v>
      </c>
      <c r="P100" s="11"/>
      <c r="Q100" s="9"/>
      <c r="R100" s="126" t="s">
        <v>208</v>
      </c>
      <c r="S100" s="157"/>
      <c r="T100" s="157"/>
      <c r="U100" s="157"/>
      <c r="V100" s="3" t="s">
        <v>143</v>
      </c>
      <c r="AC100" s="9" t="s">
        <v>209</v>
      </c>
      <c r="AD100" s="139"/>
      <c r="AE100" s="139"/>
      <c r="AF100" s="139"/>
      <c r="AG100" s="139"/>
      <c r="AH100" s="3" t="s">
        <v>174</v>
      </c>
      <c r="AL100" s="53" t="s">
        <v>210</v>
      </c>
      <c r="AM100" s="117" t="str">
        <f>IF(ISBLANK(S100),"",IF(OR(S100=H100,S100&gt;H100),1,2))</f>
        <v/>
      </c>
    </row>
    <row r="101" spans="2:41" ht="15" customHeight="1" x14ac:dyDescent="0.25">
      <c r="AM101" s="117">
        <f>IF(OR(ISBLANK(H100),ISBLANK(S100)),2,1)</f>
        <v>2</v>
      </c>
    </row>
    <row r="102" spans="2:41" ht="15" customHeight="1" x14ac:dyDescent="0.25"/>
    <row r="103" spans="2:41" ht="15" customHeight="1" x14ac:dyDescent="0.25"/>
    <row r="104" spans="2:41" ht="15" customHeight="1" x14ac:dyDescent="0.25">
      <c r="B104" s="158">
        <f>Tables!$C$13</f>
        <v>45031</v>
      </c>
      <c r="C104" s="158"/>
      <c r="D104" s="158"/>
      <c r="E104" s="158"/>
      <c r="F104" s="158"/>
      <c r="G104" s="128"/>
      <c r="H104" s="128"/>
      <c r="I104" s="128"/>
      <c r="R104" s="132" t="s">
        <v>211</v>
      </c>
    </row>
    <row r="105" spans="2:41" ht="15" customHeight="1" x14ac:dyDescent="0.25">
      <c r="C105" s="133" t="s">
        <v>116</v>
      </c>
      <c r="D105" s="152">
        <f>IF(ISBLANK($E$17),0,$E$17)</f>
        <v>0</v>
      </c>
      <c r="E105" s="152"/>
      <c r="F105" s="152"/>
      <c r="G105" s="152"/>
      <c r="H105" s="152"/>
      <c r="I105" s="152"/>
      <c r="J105" s="152"/>
      <c r="K105" s="152"/>
      <c r="L105" s="152"/>
      <c r="M105" s="152"/>
      <c r="N105" s="152"/>
      <c r="O105" s="152"/>
      <c r="P105" s="152"/>
      <c r="Q105" s="152"/>
      <c r="R105" s="152"/>
      <c r="S105" s="152"/>
      <c r="T105" s="152"/>
      <c r="U105" s="152"/>
      <c r="V105" s="152"/>
      <c r="W105" s="152"/>
      <c r="X105" s="152"/>
      <c r="Y105" s="152"/>
      <c r="AD105" s="133" t="s">
        <v>117</v>
      </c>
      <c r="AE105" s="153">
        <f>IF(ISBLANK($AE$17),0,$AE$17)</f>
        <v>0</v>
      </c>
      <c r="AF105" s="153"/>
      <c r="AG105" s="153"/>
      <c r="AH105" s="153"/>
      <c r="AI105" s="153"/>
      <c r="AJ105" s="153"/>
    </row>
    <row r="106" spans="2:41" ht="15" customHeight="1" x14ac:dyDescent="0.25">
      <c r="F106" s="2"/>
      <c r="G106" s="2"/>
      <c r="H106" s="2"/>
      <c r="I106" s="2"/>
      <c r="J106" s="2"/>
      <c r="K106" s="133"/>
      <c r="L106" s="133"/>
      <c r="M106" s="133"/>
      <c r="N106" s="133"/>
      <c r="O106" s="2"/>
      <c r="P106" s="6"/>
      <c r="Q106" s="6"/>
      <c r="R106" s="6"/>
      <c r="S106" s="6"/>
      <c r="T106" s="6"/>
      <c r="U106" s="6"/>
      <c r="V106" s="6"/>
      <c r="W106" s="6"/>
      <c r="X106" s="6"/>
      <c r="Y106" s="6"/>
      <c r="Z106" s="6"/>
      <c r="AA106" s="6"/>
      <c r="AB106" s="6"/>
      <c r="AC106" s="6"/>
      <c r="AD106" s="133" t="s">
        <v>120</v>
      </c>
      <c r="AE106" s="138">
        <f>IF(ISBLANK($AE$18),0,$AE$18)</f>
        <v>0</v>
      </c>
      <c r="AF106" s="138"/>
      <c r="AG106" s="138"/>
      <c r="AH106" s="138"/>
      <c r="AI106" s="138"/>
      <c r="AJ106" s="138"/>
    </row>
    <row r="107" spans="2:41" ht="15" customHeight="1" x14ac:dyDescent="0.25">
      <c r="AL107" s="100" t="s">
        <v>212</v>
      </c>
      <c r="AM107" s="100" t="s">
        <v>213</v>
      </c>
      <c r="AN107" s="100" t="s">
        <v>214</v>
      </c>
      <c r="AO107" s="100" t="s">
        <v>215</v>
      </c>
    </row>
    <row r="108" spans="2:41" ht="30" customHeight="1" x14ac:dyDescent="0.25">
      <c r="B108" s="1" t="s">
        <v>216</v>
      </c>
      <c r="C108" s="1"/>
      <c r="D108" s="1"/>
      <c r="E108" s="1"/>
      <c r="K108" s="1"/>
      <c r="L108" s="1"/>
      <c r="M108" s="154" t="s">
        <v>217</v>
      </c>
      <c r="N108" s="154"/>
      <c r="O108" s="154"/>
      <c r="Q108" s="154" t="s">
        <v>218</v>
      </c>
      <c r="R108" s="154"/>
      <c r="S108" s="154"/>
      <c r="T108" s="127"/>
      <c r="U108" s="154" t="s">
        <v>219</v>
      </c>
      <c r="V108" s="154"/>
      <c r="W108" s="154"/>
      <c r="X108" s="127"/>
      <c r="Y108" s="154" t="s">
        <v>220</v>
      </c>
      <c r="Z108" s="154"/>
      <c r="AA108" s="154"/>
      <c r="AC108" s="154" t="s">
        <v>221</v>
      </c>
      <c r="AD108" s="154"/>
      <c r="AE108" s="154"/>
      <c r="AG108" s="154" t="s">
        <v>222</v>
      </c>
      <c r="AH108" s="154"/>
      <c r="AI108" s="154"/>
      <c r="AJ108" s="154"/>
      <c r="AL108" s="117">
        <f>SUM(AL109:AL113)</f>
        <v>5</v>
      </c>
      <c r="AM108" s="117">
        <f>SUM(AM109:AM114)</f>
        <v>6</v>
      </c>
      <c r="AN108" s="117">
        <f>SUM(AN110:AN114)</f>
        <v>5</v>
      </c>
      <c r="AO108" s="122">
        <f>SUM(AO110:AO114)</f>
        <v>4</v>
      </c>
    </row>
    <row r="109" spans="2:41" ht="15" customHeight="1" x14ac:dyDescent="0.25">
      <c r="F109" s="140">
        <f>Tables!$C$15</f>
        <v>1.2</v>
      </c>
      <c r="G109" s="140"/>
      <c r="H109" s="10"/>
      <c r="I109" s="10"/>
      <c r="K109" s="133" t="s">
        <v>14</v>
      </c>
      <c r="L109" s="133"/>
      <c r="M109" s="141"/>
      <c r="N109" s="141"/>
      <c r="O109" s="141"/>
      <c r="Q109" s="141"/>
      <c r="R109" s="141"/>
      <c r="S109" s="141"/>
      <c r="U109" s="141"/>
      <c r="V109" s="141"/>
      <c r="W109" s="141"/>
      <c r="Y109" s="141"/>
      <c r="Z109" s="141"/>
      <c r="AA109" s="141"/>
      <c r="AC109" s="141"/>
      <c r="AD109" s="141"/>
      <c r="AE109" s="141"/>
      <c r="AG109" s="141"/>
      <c r="AH109" s="141"/>
      <c r="AI109" s="141"/>
      <c r="AL109" s="117">
        <f>IF(OR(ISBLANK(Y109),ISBLANK(W$84)),1,IF(Y109&gt;W$84,1,0))</f>
        <v>1</v>
      </c>
      <c r="AM109" s="117">
        <f t="shared" ref="AM109:AM114" si="8">IF(ISBLANK(AC109),1,IF(AC109&gt;$AM$117,1,0))</f>
        <v>1</v>
      </c>
      <c r="AN109" s="117">
        <f>IF(OR(ISBLANK(AG109),ISBLANK(M109)),1,IF(AG109&gt;M109,1,0))</f>
        <v>1</v>
      </c>
      <c r="AO109" s="122"/>
    </row>
    <row r="110" spans="2:41" ht="15" customHeight="1" x14ac:dyDescent="0.25">
      <c r="F110" s="140">
        <f>Tables!$C$16</f>
        <v>5.7</v>
      </c>
      <c r="G110" s="140"/>
      <c r="H110" s="10"/>
      <c r="I110" s="10"/>
      <c r="K110" s="133" t="s">
        <v>19</v>
      </c>
      <c r="L110" s="133"/>
      <c r="M110" s="139"/>
      <c r="N110" s="139"/>
      <c r="O110" s="139"/>
      <c r="Q110" s="139"/>
      <c r="R110" s="139"/>
      <c r="S110" s="139"/>
      <c r="U110" s="139"/>
      <c r="V110" s="139"/>
      <c r="W110" s="139"/>
      <c r="Y110" s="139"/>
      <c r="Z110" s="139"/>
      <c r="AA110" s="139"/>
      <c r="AC110" s="139"/>
      <c r="AD110" s="139"/>
      <c r="AE110" s="139"/>
      <c r="AG110" s="139"/>
      <c r="AH110" s="139"/>
      <c r="AI110" s="139"/>
      <c r="AL110" s="117">
        <f t="shared" ref="AL110:AL113" si="9">IF(OR(ISBLANK(Y110),ISBLANK(W$84)),1,IF(Y110&gt;W$84,1,0))</f>
        <v>1</v>
      </c>
      <c r="AM110" s="117">
        <f t="shared" si="8"/>
        <v>1</v>
      </c>
      <c r="AN110" s="117">
        <f t="shared" ref="AN110:AN114" si="10">IF(OR(ISBLANK(AG110),ISBLANK(M110)),1,IF(AG110&gt;M110,1,0))</f>
        <v>1</v>
      </c>
      <c r="AO110" s="122">
        <f>IF(OR(ISBLANK(M110),ISBLANK(AG110)),1,IF(AG110-M110&gt;-0.5,1,0))</f>
        <v>1</v>
      </c>
    </row>
    <row r="111" spans="2:41" ht="15" customHeight="1" x14ac:dyDescent="0.25">
      <c r="F111" s="140">
        <f>Tables!$C$17</f>
        <v>7.21</v>
      </c>
      <c r="G111" s="140"/>
      <c r="H111" s="10"/>
      <c r="I111" s="10"/>
      <c r="K111" s="133" t="s">
        <v>24</v>
      </c>
      <c r="L111" s="133"/>
      <c r="M111" s="139"/>
      <c r="N111" s="139"/>
      <c r="O111" s="139"/>
      <c r="Q111" s="139"/>
      <c r="R111" s="139"/>
      <c r="S111" s="139"/>
      <c r="U111" s="139"/>
      <c r="V111" s="139"/>
      <c r="W111" s="139"/>
      <c r="Y111" s="139"/>
      <c r="Z111" s="139"/>
      <c r="AA111" s="139"/>
      <c r="AC111" s="139"/>
      <c r="AD111" s="139"/>
      <c r="AE111" s="139"/>
      <c r="AG111" s="139"/>
      <c r="AH111" s="139"/>
      <c r="AI111" s="139"/>
      <c r="AL111" s="117">
        <f t="shared" si="9"/>
        <v>1</v>
      </c>
      <c r="AM111" s="117">
        <f t="shared" si="8"/>
        <v>1</v>
      </c>
      <c r="AN111" s="117">
        <f t="shared" si="10"/>
        <v>1</v>
      </c>
      <c r="AO111" s="122">
        <f t="shared" ref="AO111:AO113" si="11">IF(OR(ISBLANK(M111),ISBLANK(AG111)),1,IF(AG111-M111&gt;-0.5,1,0))</f>
        <v>1</v>
      </c>
    </row>
    <row r="112" spans="2:41" ht="15" customHeight="1" x14ac:dyDescent="0.25">
      <c r="F112" s="140">
        <f>Tables!$C$18</f>
        <v>8.6300000000000008</v>
      </c>
      <c r="G112" s="140"/>
      <c r="H112" s="10"/>
      <c r="I112" s="10"/>
      <c r="K112" s="133" t="s">
        <v>29</v>
      </c>
      <c r="L112" s="133"/>
      <c r="M112" s="139"/>
      <c r="N112" s="139"/>
      <c r="O112" s="139"/>
      <c r="Q112" s="139"/>
      <c r="R112" s="139"/>
      <c r="S112" s="139"/>
      <c r="U112" s="139"/>
      <c r="V112" s="139"/>
      <c r="W112" s="139"/>
      <c r="Y112" s="139"/>
      <c r="Z112" s="139"/>
      <c r="AA112" s="139"/>
      <c r="AC112" s="139"/>
      <c r="AD112" s="139"/>
      <c r="AE112" s="139"/>
      <c r="AG112" s="139"/>
      <c r="AH112" s="139"/>
      <c r="AI112" s="139"/>
      <c r="AL112" s="117">
        <f t="shared" si="9"/>
        <v>1</v>
      </c>
      <c r="AM112" s="117">
        <f t="shared" si="8"/>
        <v>1</v>
      </c>
      <c r="AN112" s="117">
        <f t="shared" si="10"/>
        <v>1</v>
      </c>
      <c r="AO112" s="122">
        <f t="shared" si="11"/>
        <v>1</v>
      </c>
    </row>
    <row r="113" spans="2:41" ht="15" customHeight="1" x14ac:dyDescent="0.25">
      <c r="F113" s="140">
        <f>Tables!$C$19</f>
        <v>10.8</v>
      </c>
      <c r="G113" s="140"/>
      <c r="H113" s="10"/>
      <c r="I113" s="10"/>
      <c r="K113" s="133" t="s">
        <v>32</v>
      </c>
      <c r="L113" s="133"/>
      <c r="M113" s="139"/>
      <c r="N113" s="139"/>
      <c r="O113" s="139"/>
      <c r="Q113" s="139"/>
      <c r="R113" s="139"/>
      <c r="S113" s="139"/>
      <c r="U113" s="139"/>
      <c r="V113" s="139"/>
      <c r="W113" s="139"/>
      <c r="Y113" s="139"/>
      <c r="Z113" s="139"/>
      <c r="AA113" s="139"/>
      <c r="AC113" s="139"/>
      <c r="AD113" s="139"/>
      <c r="AE113" s="139"/>
      <c r="AG113" s="139"/>
      <c r="AH113" s="139"/>
      <c r="AI113" s="139"/>
      <c r="AL113" s="117">
        <f t="shared" si="9"/>
        <v>1</v>
      </c>
      <c r="AM113" s="117">
        <f t="shared" si="8"/>
        <v>1</v>
      </c>
      <c r="AN113" s="117">
        <f t="shared" si="10"/>
        <v>1</v>
      </c>
      <c r="AO113" s="122">
        <f t="shared" si="11"/>
        <v>1</v>
      </c>
    </row>
    <row r="114" spans="2:41" ht="15" customHeight="1" x14ac:dyDescent="0.25">
      <c r="F114" s="140">
        <f>Tables!$C$20</f>
        <v>14.8</v>
      </c>
      <c r="G114" s="140"/>
      <c r="H114" s="10"/>
      <c r="I114" s="10"/>
      <c r="K114" s="133" t="s">
        <v>36</v>
      </c>
      <c r="L114" s="133"/>
      <c r="M114" s="139"/>
      <c r="N114" s="139"/>
      <c r="O114" s="139"/>
      <c r="Q114" s="139"/>
      <c r="R114" s="139"/>
      <c r="S114" s="139"/>
      <c r="U114" s="139"/>
      <c r="V114" s="139"/>
      <c r="W114" s="139"/>
      <c r="Y114" s="139"/>
      <c r="Z114" s="139"/>
      <c r="AA114" s="139"/>
      <c r="AC114" s="139"/>
      <c r="AD114" s="139"/>
      <c r="AE114" s="139"/>
      <c r="AG114" s="139"/>
      <c r="AH114" s="139"/>
      <c r="AI114" s="139"/>
      <c r="AL114" s="118">
        <f>IF(OR(ISBLANK(AF84),ISBLANK(Y114)),0,AF84-Y114)</f>
        <v>0</v>
      </c>
      <c r="AM114" s="117">
        <f t="shared" si="8"/>
        <v>1</v>
      </c>
      <c r="AN114" s="117">
        <f t="shared" si="10"/>
        <v>1</v>
      </c>
      <c r="AO114" s="117">
        <f t="shared" ref="AO114" si="12">IF(OR(ISBLANK(M114),ISBLANK(AG114)),0,IF(AG114-M114&gt;-0.5,1,0))</f>
        <v>0</v>
      </c>
    </row>
    <row r="115" spans="2:41" ht="15" customHeight="1" x14ac:dyDescent="0.25"/>
    <row r="116" spans="2:41" ht="15" customHeight="1" x14ac:dyDescent="0.25">
      <c r="B116" s="7" t="s">
        <v>112</v>
      </c>
      <c r="C116" s="7"/>
      <c r="D116" s="7"/>
      <c r="E116" s="7"/>
    </row>
    <row r="117" spans="2:41" ht="15" customHeight="1" x14ac:dyDescent="0.25">
      <c r="B117" s="143"/>
      <c r="C117" s="144"/>
      <c r="D117" s="144"/>
      <c r="E117" s="144"/>
      <c r="F117" s="144"/>
      <c r="G117" s="144"/>
      <c r="H117" s="144"/>
      <c r="I117" s="144"/>
      <c r="J117" s="144"/>
      <c r="K117" s="144"/>
      <c r="L117" s="144"/>
      <c r="M117" s="144"/>
      <c r="N117" s="144"/>
      <c r="O117" s="144"/>
      <c r="P117" s="144"/>
      <c r="Q117" s="144"/>
      <c r="R117" s="144"/>
      <c r="S117" s="144"/>
      <c r="T117" s="144"/>
      <c r="U117" s="144"/>
      <c r="V117" s="144"/>
      <c r="W117" s="144"/>
      <c r="X117" s="144"/>
      <c r="Y117" s="144"/>
      <c r="Z117" s="144"/>
      <c r="AA117" s="144"/>
      <c r="AB117" s="144"/>
      <c r="AC117" s="144"/>
      <c r="AD117" s="144"/>
      <c r="AE117" s="144"/>
      <c r="AF117" s="144"/>
      <c r="AG117" s="144"/>
      <c r="AH117" s="144"/>
      <c r="AI117" s="144"/>
      <c r="AJ117" s="145"/>
      <c r="AL117" s="53" t="s">
        <v>223</v>
      </c>
      <c r="AM117" s="117">
        <f>Tables!C25</f>
        <v>5</v>
      </c>
    </row>
    <row r="118" spans="2:41" ht="15" customHeight="1" x14ac:dyDescent="0.25">
      <c r="B118" s="146"/>
      <c r="C118" s="147"/>
      <c r="D118" s="147"/>
      <c r="E118" s="147"/>
      <c r="F118" s="147"/>
      <c r="G118" s="147"/>
      <c r="H118" s="147"/>
      <c r="I118" s="147"/>
      <c r="J118" s="147"/>
      <c r="K118" s="147"/>
      <c r="L118" s="147"/>
      <c r="M118" s="147"/>
      <c r="N118" s="147"/>
      <c r="O118" s="147"/>
      <c r="P118" s="147"/>
      <c r="Q118" s="147"/>
      <c r="R118" s="147"/>
      <c r="S118" s="147"/>
      <c r="T118" s="147"/>
      <c r="U118" s="147"/>
      <c r="V118" s="147"/>
      <c r="W118" s="147"/>
      <c r="X118" s="147"/>
      <c r="Y118" s="147"/>
      <c r="Z118" s="147"/>
      <c r="AA118" s="147"/>
      <c r="AB118" s="147"/>
      <c r="AC118" s="147"/>
      <c r="AD118" s="147"/>
      <c r="AE118" s="147"/>
      <c r="AF118" s="147"/>
      <c r="AG118" s="147"/>
      <c r="AH118" s="147"/>
      <c r="AI118" s="147"/>
      <c r="AJ118" s="148"/>
    </row>
    <row r="119" spans="2:41" ht="15" customHeight="1" x14ac:dyDescent="0.25">
      <c r="B119" s="146"/>
      <c r="C119" s="147"/>
      <c r="D119" s="147"/>
      <c r="E119" s="147"/>
      <c r="F119" s="147"/>
      <c r="G119" s="147"/>
      <c r="H119" s="147"/>
      <c r="I119" s="147"/>
      <c r="J119" s="147"/>
      <c r="K119" s="147"/>
      <c r="L119" s="147"/>
      <c r="M119" s="147"/>
      <c r="N119" s="147"/>
      <c r="O119" s="147"/>
      <c r="P119" s="147"/>
      <c r="Q119" s="147"/>
      <c r="R119" s="147"/>
      <c r="S119" s="147"/>
      <c r="T119" s="147"/>
      <c r="U119" s="147"/>
      <c r="V119" s="147"/>
      <c r="W119" s="147"/>
      <c r="X119" s="147"/>
      <c r="Y119" s="147"/>
      <c r="Z119" s="147"/>
      <c r="AA119" s="147"/>
      <c r="AB119" s="147"/>
      <c r="AC119" s="147"/>
      <c r="AD119" s="147"/>
      <c r="AE119" s="147"/>
      <c r="AF119" s="147"/>
      <c r="AG119" s="147"/>
      <c r="AH119" s="147"/>
      <c r="AI119" s="147"/>
      <c r="AJ119" s="148"/>
    </row>
    <row r="120" spans="2:41" ht="15" customHeight="1" x14ac:dyDescent="0.25">
      <c r="B120" s="146"/>
      <c r="C120" s="147"/>
      <c r="D120" s="147"/>
      <c r="E120" s="147"/>
      <c r="F120" s="147"/>
      <c r="G120" s="147"/>
      <c r="H120" s="147"/>
      <c r="I120" s="147"/>
      <c r="J120" s="147"/>
      <c r="K120" s="147"/>
      <c r="L120" s="147"/>
      <c r="M120" s="147"/>
      <c r="N120" s="147"/>
      <c r="O120" s="147"/>
      <c r="P120" s="147"/>
      <c r="Q120" s="147"/>
      <c r="R120" s="147"/>
      <c r="S120" s="147"/>
      <c r="T120" s="147"/>
      <c r="U120" s="147"/>
      <c r="V120" s="147"/>
      <c r="W120" s="147"/>
      <c r="X120" s="147"/>
      <c r="Y120" s="147"/>
      <c r="Z120" s="147"/>
      <c r="AA120" s="147"/>
      <c r="AB120" s="147"/>
      <c r="AC120" s="147"/>
      <c r="AD120" s="147"/>
      <c r="AE120" s="147"/>
      <c r="AF120" s="147"/>
      <c r="AG120" s="147"/>
      <c r="AH120" s="147"/>
      <c r="AI120" s="147"/>
      <c r="AJ120" s="148"/>
    </row>
    <row r="121" spans="2:41" ht="15" customHeight="1" x14ac:dyDescent="0.25">
      <c r="B121" s="146"/>
      <c r="C121" s="147"/>
      <c r="D121" s="147"/>
      <c r="E121" s="147"/>
      <c r="F121" s="147"/>
      <c r="G121" s="147"/>
      <c r="H121" s="147"/>
      <c r="I121" s="147"/>
      <c r="J121" s="147"/>
      <c r="K121" s="147"/>
      <c r="L121" s="147"/>
      <c r="M121" s="147"/>
      <c r="N121" s="147"/>
      <c r="O121" s="147"/>
      <c r="P121" s="147"/>
      <c r="Q121" s="147"/>
      <c r="R121" s="147"/>
      <c r="S121" s="147"/>
      <c r="T121" s="147"/>
      <c r="U121" s="147"/>
      <c r="V121" s="147"/>
      <c r="W121" s="147"/>
      <c r="X121" s="147"/>
      <c r="Y121" s="147"/>
      <c r="Z121" s="147"/>
      <c r="AA121" s="147"/>
      <c r="AB121" s="147"/>
      <c r="AC121" s="147"/>
      <c r="AD121" s="147"/>
      <c r="AE121" s="147"/>
      <c r="AF121" s="147"/>
      <c r="AG121" s="147"/>
      <c r="AH121" s="147"/>
      <c r="AI121" s="147"/>
      <c r="AJ121" s="148"/>
    </row>
    <row r="122" spans="2:41" ht="15" customHeight="1" x14ac:dyDescent="0.25">
      <c r="B122" s="146"/>
      <c r="C122" s="147"/>
      <c r="D122" s="147"/>
      <c r="E122" s="147"/>
      <c r="F122" s="147"/>
      <c r="G122" s="147"/>
      <c r="H122" s="147"/>
      <c r="I122" s="147"/>
      <c r="J122" s="147"/>
      <c r="K122" s="147"/>
      <c r="L122" s="147"/>
      <c r="M122" s="147"/>
      <c r="N122" s="147"/>
      <c r="O122" s="147"/>
      <c r="P122" s="147"/>
      <c r="Q122" s="147"/>
      <c r="R122" s="147"/>
      <c r="S122" s="147"/>
      <c r="T122" s="147"/>
      <c r="U122" s="147"/>
      <c r="V122" s="147"/>
      <c r="W122" s="147"/>
      <c r="X122" s="147"/>
      <c r="Y122" s="147"/>
      <c r="Z122" s="147"/>
      <c r="AA122" s="147"/>
      <c r="AB122" s="147"/>
      <c r="AC122" s="147"/>
      <c r="AD122" s="147"/>
      <c r="AE122" s="147"/>
      <c r="AF122" s="147"/>
      <c r="AG122" s="147"/>
      <c r="AH122" s="147"/>
      <c r="AI122" s="147"/>
      <c r="AJ122" s="148"/>
    </row>
    <row r="123" spans="2:41" ht="15" customHeight="1" x14ac:dyDescent="0.25">
      <c r="B123" s="149"/>
      <c r="C123" s="150"/>
      <c r="D123" s="150"/>
      <c r="E123" s="150"/>
      <c r="F123" s="150"/>
      <c r="G123" s="150"/>
      <c r="H123" s="150"/>
      <c r="I123" s="150"/>
      <c r="J123" s="150"/>
      <c r="K123" s="150"/>
      <c r="L123" s="150"/>
      <c r="M123" s="150"/>
      <c r="N123" s="150"/>
      <c r="O123" s="150"/>
      <c r="P123" s="150"/>
      <c r="Q123" s="150"/>
      <c r="R123" s="150"/>
      <c r="S123" s="150"/>
      <c r="T123" s="150"/>
      <c r="U123" s="150"/>
      <c r="V123" s="150"/>
      <c r="W123" s="150"/>
      <c r="X123" s="150"/>
      <c r="Y123" s="150"/>
      <c r="Z123" s="150"/>
      <c r="AA123" s="150"/>
      <c r="AB123" s="150"/>
      <c r="AC123" s="150"/>
      <c r="AD123" s="150"/>
      <c r="AE123" s="150"/>
      <c r="AF123" s="150"/>
      <c r="AG123" s="150"/>
      <c r="AH123" s="150"/>
      <c r="AI123" s="150"/>
      <c r="AJ123" s="151"/>
    </row>
    <row r="124" spans="2:41" ht="15" customHeight="1" x14ac:dyDescent="0.25">
      <c r="B124" s="132"/>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32"/>
      <c r="AD124" s="132"/>
      <c r="AE124" s="132"/>
      <c r="AF124" s="132"/>
      <c r="AG124" s="132"/>
      <c r="AH124" s="132"/>
      <c r="AI124" s="132"/>
      <c r="AJ124" s="132"/>
      <c r="AK124" s="132"/>
    </row>
    <row r="125" spans="2:41" ht="15" customHeight="1" x14ac:dyDescent="0.25">
      <c r="B125" s="1" t="s">
        <v>224</v>
      </c>
      <c r="C125" s="1"/>
      <c r="D125" s="1"/>
      <c r="E125" s="1"/>
      <c r="F125" s="1"/>
      <c r="G125" s="1"/>
      <c r="H125" s="1"/>
      <c r="I125" s="1"/>
      <c r="J125" s="1"/>
    </row>
    <row r="126" spans="2:41" ht="15" customHeight="1" x14ac:dyDescent="0.25">
      <c r="B126" s="87" t="s">
        <v>225</v>
      </c>
      <c r="C126" s="87"/>
      <c r="D126" s="87"/>
      <c r="E126" s="87"/>
      <c r="F126" s="59"/>
      <c r="G126" s="59"/>
      <c r="H126" s="59"/>
      <c r="I126" s="59"/>
      <c r="J126" s="59"/>
      <c r="K126" s="59"/>
      <c r="L126" s="59"/>
      <c r="M126" s="59"/>
      <c r="N126" s="59"/>
      <c r="O126" s="59"/>
      <c r="P126" s="59"/>
      <c r="Q126" s="59"/>
      <c r="R126" s="59"/>
      <c r="S126" s="59"/>
      <c r="T126" s="59"/>
      <c r="U126" s="59"/>
      <c r="V126" s="59"/>
      <c r="W126" s="59"/>
      <c r="X126" s="59"/>
      <c r="Y126" s="59"/>
      <c r="Z126" s="59"/>
      <c r="AA126" s="59"/>
      <c r="AB126" s="59"/>
      <c r="AC126" s="59"/>
      <c r="AD126" s="59"/>
      <c r="AE126" s="59"/>
      <c r="AF126" s="59"/>
      <c r="AG126" s="59"/>
      <c r="AH126" s="59"/>
      <c r="AI126" s="59"/>
      <c r="AJ126" s="59"/>
      <c r="AK126" s="59"/>
    </row>
    <row r="127" spans="2:41" ht="15" customHeight="1" x14ac:dyDescent="0.25">
      <c r="C127" s="67" t="s">
        <v>226</v>
      </c>
      <c r="D127" s="87" t="str">
        <f>"Is designed in accordance with the latest version of the "&amp;Tables!$C$22&amp;"'s requirements;"</f>
        <v>Is designed in accordance with the latest version of the City's requirements;</v>
      </c>
      <c r="E127" s="88"/>
      <c r="G127" s="87"/>
      <c r="H127" s="87"/>
      <c r="I127" s="87"/>
      <c r="J127" s="59"/>
      <c r="K127" s="59"/>
      <c r="L127" s="59"/>
      <c r="M127" s="59"/>
      <c r="N127" s="59"/>
      <c r="O127" s="59"/>
      <c r="P127" s="59"/>
      <c r="Q127" s="59"/>
      <c r="R127" s="59"/>
      <c r="S127" s="59"/>
      <c r="T127" s="59"/>
      <c r="U127" s="59"/>
      <c r="V127" s="59"/>
      <c r="W127" s="59"/>
      <c r="X127" s="59"/>
      <c r="Y127" s="59"/>
      <c r="Z127" s="59"/>
      <c r="AA127" s="59"/>
      <c r="AB127" s="59"/>
      <c r="AC127" s="59"/>
      <c r="AD127" s="59"/>
      <c r="AE127" s="59"/>
      <c r="AF127" s="59"/>
      <c r="AG127" s="59"/>
      <c r="AH127" s="59"/>
      <c r="AI127" s="59"/>
      <c r="AJ127" s="59"/>
      <c r="AK127" s="59"/>
    </row>
    <row r="128" spans="2:41" ht="15" customHeight="1" x14ac:dyDescent="0.25">
      <c r="C128" s="67" t="s">
        <v>226</v>
      </c>
      <c r="D128" s="87" t="s">
        <v>227</v>
      </c>
      <c r="E128" s="88"/>
      <c r="G128" s="87"/>
      <c r="H128" s="87"/>
      <c r="I128" s="87"/>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c r="AI128" s="59"/>
      <c r="AJ128" s="59"/>
      <c r="AK128" s="59"/>
    </row>
    <row r="129" spans="3:37" ht="15" customHeight="1" x14ac:dyDescent="0.25">
      <c r="C129" s="67" t="s">
        <v>226</v>
      </c>
      <c r="D129" s="87" t="s">
        <v>228</v>
      </c>
      <c r="E129" s="88"/>
      <c r="G129" s="87"/>
      <c r="H129" s="87"/>
      <c r="I129" s="87"/>
      <c r="J129" s="87"/>
      <c r="K129" s="87"/>
      <c r="L129" s="87"/>
      <c r="M129" s="87"/>
      <c r="N129" s="87"/>
      <c r="O129" s="87"/>
      <c r="P129" s="87"/>
      <c r="Q129" s="87"/>
      <c r="R129" s="87"/>
      <c r="S129" s="87"/>
      <c r="T129" s="87"/>
      <c r="U129" s="87"/>
      <c r="V129" s="87"/>
      <c r="W129" s="87"/>
      <c r="X129" s="87"/>
      <c r="Y129" s="87"/>
      <c r="Z129" s="87"/>
      <c r="AA129" s="87"/>
      <c r="AB129" s="87"/>
      <c r="AC129" s="87"/>
      <c r="AD129" s="87"/>
      <c r="AE129" s="87"/>
      <c r="AF129" s="87"/>
      <c r="AG129" s="87"/>
      <c r="AH129" s="87"/>
      <c r="AI129" s="87"/>
      <c r="AJ129" s="87"/>
      <c r="AK129" s="87"/>
    </row>
    <row r="130" spans="3:37" ht="15" customHeight="1" x14ac:dyDescent="0.25">
      <c r="C130" s="67"/>
      <c r="D130" s="87" t="s">
        <v>229</v>
      </c>
      <c r="E130" s="88"/>
      <c r="G130" s="87"/>
      <c r="H130" s="87"/>
      <c r="I130" s="87"/>
      <c r="J130" s="87"/>
      <c r="K130" s="87"/>
      <c r="L130" s="87"/>
      <c r="M130" s="87"/>
      <c r="N130" s="87"/>
      <c r="O130" s="87"/>
      <c r="P130" s="87"/>
      <c r="Q130" s="87"/>
      <c r="R130" s="87"/>
      <c r="S130" s="87"/>
      <c r="T130" s="87"/>
      <c r="U130" s="87"/>
      <c r="V130" s="87"/>
      <c r="W130" s="87"/>
      <c r="X130" s="87"/>
      <c r="Y130" s="87"/>
      <c r="Z130" s="87"/>
      <c r="AA130" s="87"/>
      <c r="AB130" s="87"/>
      <c r="AC130" s="87"/>
      <c r="AD130" s="87"/>
      <c r="AE130" s="87"/>
      <c r="AF130" s="87"/>
      <c r="AG130" s="87"/>
      <c r="AH130" s="87"/>
      <c r="AI130" s="87"/>
      <c r="AJ130" s="87"/>
      <c r="AK130" s="87"/>
    </row>
    <row r="131" spans="3:37" ht="15" customHeight="1" x14ac:dyDescent="0.25">
      <c r="C131" s="67" t="s">
        <v>226</v>
      </c>
      <c r="D131" s="87" t="s">
        <v>230</v>
      </c>
      <c r="E131" s="88"/>
      <c r="G131" s="87"/>
      <c r="H131" s="87"/>
      <c r="I131" s="87"/>
      <c r="J131" s="59"/>
      <c r="K131" s="59"/>
      <c r="L131" s="59"/>
      <c r="M131" s="59"/>
      <c r="N131" s="59"/>
      <c r="O131" s="59"/>
      <c r="P131" s="59"/>
      <c r="Q131" s="59"/>
      <c r="R131" s="59"/>
      <c r="S131" s="59"/>
      <c r="T131" s="59"/>
      <c r="U131" s="59"/>
      <c r="V131" s="59"/>
      <c r="W131" s="59"/>
      <c r="X131" s="59"/>
      <c r="Y131" s="59"/>
      <c r="Z131" s="59"/>
      <c r="AA131" s="59"/>
      <c r="AB131" s="59"/>
      <c r="AC131" s="59"/>
      <c r="AD131" s="59"/>
      <c r="AE131" s="59"/>
      <c r="AF131" s="59"/>
      <c r="AG131" s="59"/>
      <c r="AH131" s="59"/>
      <c r="AI131" s="59"/>
      <c r="AJ131" s="59"/>
      <c r="AK131" s="59"/>
    </row>
    <row r="132" spans="3:37" ht="15" customHeight="1" x14ac:dyDescent="0.25">
      <c r="C132" s="67" t="s">
        <v>226</v>
      </c>
      <c r="D132" s="87" t="s">
        <v>231</v>
      </c>
      <c r="E132" s="88"/>
      <c r="G132" s="87"/>
      <c r="H132" s="87"/>
      <c r="I132" s="87"/>
      <c r="J132" s="59"/>
      <c r="K132" s="59"/>
      <c r="L132" s="59"/>
      <c r="M132" s="59"/>
      <c r="N132" s="59"/>
      <c r="O132" s="59"/>
      <c r="P132" s="59"/>
      <c r="Q132" s="59"/>
      <c r="R132" s="59"/>
      <c r="S132" s="59"/>
      <c r="T132" s="59"/>
      <c r="U132" s="59"/>
      <c r="V132" s="59"/>
      <c r="W132" s="59"/>
      <c r="X132" s="59"/>
      <c r="Y132" s="59"/>
      <c r="Z132" s="59"/>
      <c r="AA132" s="59"/>
      <c r="AB132" s="59"/>
      <c r="AC132" s="59"/>
      <c r="AD132" s="59"/>
      <c r="AE132" s="59"/>
      <c r="AF132" s="59"/>
      <c r="AG132" s="59"/>
      <c r="AH132" s="59"/>
      <c r="AI132" s="59"/>
      <c r="AJ132" s="59"/>
      <c r="AK132" s="59"/>
    </row>
    <row r="133" spans="3:37" ht="15" customHeight="1" x14ac:dyDescent="0.25">
      <c r="C133" s="67"/>
      <c r="D133" s="87"/>
      <c r="E133" s="88"/>
      <c r="G133" s="87"/>
      <c r="H133" s="87"/>
      <c r="I133" s="87"/>
      <c r="J133" s="59"/>
      <c r="K133" s="59"/>
      <c r="L133" s="59"/>
      <c r="M133" s="59"/>
      <c r="N133" s="59"/>
      <c r="O133" s="59"/>
      <c r="P133" s="59"/>
      <c r="Q133" s="59"/>
      <c r="R133" s="59"/>
      <c r="S133" s="59"/>
      <c r="T133" s="59"/>
      <c r="U133" s="59"/>
      <c r="V133" s="59"/>
      <c r="W133" s="59"/>
      <c r="X133" s="59"/>
      <c r="Y133" s="59"/>
      <c r="Z133" s="59"/>
      <c r="AA133" s="59"/>
      <c r="AB133" s="59"/>
      <c r="AC133" s="59"/>
      <c r="AD133" s="59"/>
      <c r="AE133" s="59"/>
      <c r="AF133" s="59"/>
      <c r="AG133" s="59"/>
      <c r="AH133" s="59"/>
      <c r="AI133" s="59"/>
      <c r="AJ133" s="59"/>
      <c r="AK133" s="59"/>
    </row>
    <row r="134" spans="3:37" ht="15" customHeight="1" x14ac:dyDescent="0.25">
      <c r="E134" s="133" t="s">
        <v>232</v>
      </c>
      <c r="F134" s="166"/>
      <c r="G134" s="166"/>
      <c r="H134" s="166"/>
      <c r="I134" s="166"/>
      <c r="J134" s="166"/>
      <c r="K134" s="166"/>
      <c r="L134" s="166"/>
      <c r="M134" s="166"/>
      <c r="N134" s="166"/>
      <c r="O134" s="166"/>
      <c r="P134" s="166"/>
      <c r="Q134" s="166"/>
      <c r="R134" s="166"/>
      <c r="S134" s="166"/>
      <c r="T134" s="166"/>
      <c r="U134" s="166"/>
      <c r="V134" s="59"/>
      <c r="W134" s="59"/>
      <c r="X134" s="59"/>
      <c r="Z134" s="133" t="s">
        <v>233</v>
      </c>
      <c r="AA134" s="133"/>
      <c r="AB134" s="133"/>
      <c r="AC134" s="133"/>
    </row>
    <row r="135" spans="3:37" ht="15" customHeight="1" x14ac:dyDescent="0.25">
      <c r="E135" s="133" t="s">
        <v>116</v>
      </c>
      <c r="F135" s="167"/>
      <c r="G135" s="167"/>
      <c r="H135" s="167"/>
      <c r="I135" s="167"/>
      <c r="J135" s="167"/>
      <c r="K135" s="167"/>
      <c r="L135" s="167"/>
      <c r="M135" s="167"/>
      <c r="N135" s="167"/>
      <c r="O135" s="167"/>
      <c r="P135" s="167"/>
      <c r="Q135" s="167"/>
      <c r="R135" s="167"/>
      <c r="S135" s="167"/>
      <c r="T135" s="167"/>
      <c r="U135" s="167"/>
      <c r="V135" s="59"/>
      <c r="W135" s="59"/>
      <c r="X135" s="59"/>
    </row>
    <row r="136" spans="3:37" ht="15" customHeight="1" x14ac:dyDescent="0.25">
      <c r="E136" s="133" t="s">
        <v>119</v>
      </c>
      <c r="F136" s="167"/>
      <c r="G136" s="167"/>
      <c r="H136" s="167"/>
      <c r="I136" s="167"/>
      <c r="J136" s="167"/>
      <c r="K136" s="167"/>
      <c r="L136" s="167"/>
      <c r="M136" s="167"/>
      <c r="N136" s="167"/>
      <c r="O136" s="167"/>
      <c r="P136" s="167"/>
      <c r="Q136" s="167"/>
      <c r="R136" s="167"/>
      <c r="S136" s="167"/>
      <c r="T136" s="167"/>
      <c r="U136" s="167"/>
      <c r="V136" s="59"/>
      <c r="W136" s="59"/>
      <c r="X136" s="59"/>
    </row>
    <row r="137" spans="3:37" ht="15" customHeight="1" x14ac:dyDescent="0.25">
      <c r="E137" s="133"/>
      <c r="F137" s="167"/>
      <c r="G137" s="167"/>
      <c r="H137" s="167"/>
      <c r="I137" s="167"/>
      <c r="J137" s="167"/>
      <c r="K137" s="167"/>
      <c r="L137" s="167"/>
      <c r="M137" s="167"/>
      <c r="N137" s="167"/>
      <c r="O137" s="167"/>
      <c r="P137" s="167"/>
      <c r="Q137" s="167"/>
      <c r="R137" s="167"/>
      <c r="S137" s="167"/>
      <c r="T137" s="167"/>
      <c r="U137" s="167"/>
      <c r="V137" s="59"/>
      <c r="W137" s="59"/>
      <c r="X137" s="59"/>
    </row>
    <row r="138" spans="3:37" ht="15" customHeight="1" x14ac:dyDescent="0.25">
      <c r="E138" s="133" t="s">
        <v>234</v>
      </c>
      <c r="F138" s="173"/>
      <c r="G138" s="173"/>
      <c r="H138" s="173"/>
      <c r="I138" s="173"/>
      <c r="J138" s="173"/>
      <c r="K138" s="173"/>
      <c r="L138" s="173"/>
      <c r="M138" s="173"/>
      <c r="N138" s="173"/>
      <c r="O138" s="173"/>
      <c r="P138" s="173"/>
      <c r="Q138" s="173"/>
      <c r="R138" s="173"/>
      <c r="S138" s="173"/>
      <c r="T138" s="173"/>
      <c r="U138" s="173"/>
      <c r="V138" s="59"/>
      <c r="W138" s="59"/>
      <c r="X138" s="59"/>
    </row>
    <row r="139" spans="3:37" ht="15" customHeight="1" x14ac:dyDescent="0.25">
      <c r="E139" s="133" t="s">
        <v>235</v>
      </c>
      <c r="F139" s="172"/>
      <c r="G139" s="172"/>
      <c r="H139" s="172"/>
      <c r="I139" s="172"/>
      <c r="J139" s="172"/>
      <c r="K139" s="69"/>
      <c r="L139" s="69"/>
      <c r="M139" s="69"/>
      <c r="N139" s="69"/>
      <c r="O139" s="69"/>
      <c r="P139" s="69"/>
      <c r="Q139" s="69"/>
      <c r="R139" s="69"/>
      <c r="S139" s="69"/>
      <c r="T139" s="69"/>
      <c r="U139" s="69"/>
      <c r="V139" s="59"/>
      <c r="W139" s="59"/>
      <c r="X139" s="59"/>
    </row>
    <row r="140" spans="3:37" ht="15" customHeight="1" x14ac:dyDescent="0.25">
      <c r="E140" s="133"/>
      <c r="F140" s="69"/>
      <c r="G140" s="69"/>
      <c r="H140" s="69"/>
      <c r="I140" s="69"/>
      <c r="J140" s="69"/>
      <c r="V140" s="59"/>
      <c r="W140" s="59"/>
      <c r="X140" s="59"/>
    </row>
    <row r="141" spans="3:37" ht="15" customHeight="1" x14ac:dyDescent="0.25">
      <c r="E141" s="133" t="s">
        <v>236</v>
      </c>
      <c r="F141" s="84"/>
      <c r="G141" s="84"/>
      <c r="H141" s="84"/>
      <c r="I141" s="84"/>
      <c r="J141" s="84"/>
      <c r="K141" s="84"/>
      <c r="L141" s="84"/>
      <c r="M141" s="84"/>
      <c r="N141" s="84"/>
      <c r="O141" s="84"/>
      <c r="P141" s="84"/>
      <c r="Q141" s="84"/>
      <c r="R141" s="84"/>
      <c r="S141" s="84"/>
      <c r="T141" s="84"/>
      <c r="U141" s="84"/>
      <c r="V141" s="59"/>
      <c r="W141" s="59"/>
      <c r="X141" s="59"/>
      <c r="Z141" s="133" t="s">
        <v>117</v>
      </c>
      <c r="AA141" s="142"/>
      <c r="AB141" s="142"/>
      <c r="AC141" s="142"/>
      <c r="AD141" s="142"/>
      <c r="AE141" s="142"/>
    </row>
    <row r="142" spans="3:37" ht="15" customHeight="1" x14ac:dyDescent="0.25"/>
    <row r="143" spans="3:37" ht="15" customHeight="1" x14ac:dyDescent="0.25"/>
    <row r="144" spans="3:37" ht="15" customHeight="1" x14ac:dyDescent="0.25"/>
    <row r="145" spans="2:38" ht="15" customHeight="1" x14ac:dyDescent="0.25"/>
    <row r="146" spans="2:38" ht="15" customHeight="1" x14ac:dyDescent="0.25"/>
    <row r="147" spans="2:38" ht="15" customHeight="1" x14ac:dyDescent="0.25">
      <c r="B147" s="158">
        <f>Tables!$C$13</f>
        <v>45031</v>
      </c>
      <c r="C147" s="158"/>
      <c r="D147" s="158"/>
      <c r="E147" s="158"/>
      <c r="F147" s="158"/>
      <c r="G147" s="128"/>
      <c r="H147" s="128"/>
      <c r="I147" s="128"/>
      <c r="R147" s="132" t="s">
        <v>237</v>
      </c>
    </row>
    <row r="148" spans="2:38" ht="15" customHeight="1" x14ac:dyDescent="0.25">
      <c r="C148" s="133" t="s">
        <v>116</v>
      </c>
      <c r="D148" s="152">
        <f>IF(ISBLANK($E$17),0,$E$17)</f>
        <v>0</v>
      </c>
      <c r="E148" s="152"/>
      <c r="F148" s="152"/>
      <c r="G148" s="152"/>
      <c r="H148" s="152"/>
      <c r="I148" s="152"/>
      <c r="J148" s="152"/>
      <c r="K148" s="152"/>
      <c r="L148" s="152"/>
      <c r="M148" s="152"/>
      <c r="N148" s="152"/>
      <c r="O148" s="152"/>
      <c r="P148" s="152"/>
      <c r="Q148" s="152"/>
      <c r="R148" s="152"/>
      <c r="S148" s="152"/>
      <c r="T148" s="152"/>
      <c r="U148" s="152"/>
      <c r="V148" s="152"/>
      <c r="W148" s="152"/>
      <c r="X148" s="152"/>
      <c r="Y148" s="152"/>
      <c r="AD148" s="133" t="s">
        <v>117</v>
      </c>
      <c r="AE148" s="153">
        <f>IF(ISBLANK($AE$17),0,$AE$17)</f>
        <v>0</v>
      </c>
      <c r="AF148" s="153"/>
      <c r="AG148" s="153"/>
      <c r="AH148" s="153"/>
      <c r="AI148" s="153"/>
      <c r="AJ148" s="153"/>
    </row>
    <row r="149" spans="2:38" ht="15" customHeight="1" x14ac:dyDescent="0.25">
      <c r="F149" s="2"/>
      <c r="G149" s="2"/>
      <c r="H149" s="2"/>
      <c r="I149" s="2"/>
      <c r="J149" s="2"/>
      <c r="K149" s="133"/>
      <c r="L149" s="133"/>
      <c r="M149" s="133"/>
      <c r="N149" s="133"/>
      <c r="O149" s="2"/>
      <c r="P149" s="6"/>
      <c r="Q149" s="6"/>
      <c r="R149" s="6"/>
      <c r="S149" s="6"/>
      <c r="T149" s="6"/>
      <c r="U149" s="6"/>
      <c r="V149" s="6"/>
      <c r="W149" s="6"/>
      <c r="X149" s="6"/>
      <c r="Y149" s="6"/>
      <c r="Z149" s="6"/>
      <c r="AA149" s="6"/>
      <c r="AB149" s="6"/>
      <c r="AC149" s="6"/>
      <c r="AD149" s="133" t="s">
        <v>120</v>
      </c>
      <c r="AE149" s="138">
        <f>IF(ISBLANK($AE$18),0,$AE$18)</f>
        <v>0</v>
      </c>
      <c r="AF149" s="138"/>
      <c r="AG149" s="138"/>
      <c r="AH149" s="138"/>
      <c r="AI149" s="138"/>
      <c r="AJ149" s="138"/>
    </row>
    <row r="150" spans="2:38" ht="15" customHeight="1" x14ac:dyDescent="0.25"/>
    <row r="151" spans="2:38" ht="15" customHeight="1" x14ac:dyDescent="0.25">
      <c r="B151" s="29" t="s">
        <v>238</v>
      </c>
      <c r="C151" s="97"/>
      <c r="D151" s="97"/>
      <c r="E151" s="97"/>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1"/>
      <c r="AL151" s="50" t="s">
        <v>239</v>
      </c>
    </row>
    <row r="152" spans="2:38" ht="15" customHeight="1" x14ac:dyDescent="0.25">
      <c r="B152" s="32"/>
      <c r="C152" s="33"/>
      <c r="D152" s="33"/>
      <c r="E152" s="33"/>
      <c r="F152" s="33"/>
      <c r="G152" s="33"/>
      <c r="H152" s="33"/>
      <c r="I152" s="33"/>
      <c r="J152" s="33"/>
      <c r="K152" s="40" t="s">
        <v>240</v>
      </c>
      <c r="L152" s="40"/>
      <c r="M152" s="41" t="s">
        <v>241</v>
      </c>
      <c r="N152" s="41"/>
      <c r="O152" s="41"/>
      <c r="P152" s="41"/>
      <c r="Q152" s="41"/>
      <c r="R152" s="41"/>
      <c r="S152" s="41"/>
      <c r="T152" s="33"/>
      <c r="U152" s="33"/>
      <c r="V152" s="33"/>
      <c r="W152" s="33"/>
      <c r="X152" s="33"/>
      <c r="Y152" s="33"/>
      <c r="Z152" s="33"/>
      <c r="AA152" s="33"/>
      <c r="AB152" s="33"/>
      <c r="AC152" s="33"/>
      <c r="AD152" s="33"/>
      <c r="AE152" s="33"/>
      <c r="AF152" s="33"/>
      <c r="AG152" s="33"/>
      <c r="AH152" s="33"/>
      <c r="AI152" s="33"/>
      <c r="AJ152" s="34"/>
      <c r="AL152" s="117">
        <f>SUM(AL153:AL163)</f>
        <v>10</v>
      </c>
    </row>
    <row r="153" spans="2:38" ht="15" customHeight="1" x14ac:dyDescent="0.25">
      <c r="B153" s="32"/>
      <c r="C153" s="33"/>
      <c r="D153" s="33"/>
      <c r="E153" s="33"/>
      <c r="F153" s="33"/>
      <c r="G153" s="33"/>
      <c r="H153" s="33"/>
      <c r="I153" s="33"/>
      <c r="J153" s="33"/>
      <c r="K153" s="35" t="s">
        <v>242</v>
      </c>
      <c r="L153" s="35"/>
      <c r="M153" s="33" t="str">
        <f>IF(AND(AL36&lt;5,AM36=6),Tables!G2,IF(AND(AL36=5,AM36=6),"",Tables!G2))</f>
        <v>Pre Total not completed</v>
      </c>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4"/>
      <c r="AL153" s="117">
        <f>IF(M153="",0,1)</f>
        <v>1</v>
      </c>
    </row>
    <row r="154" spans="2:38" ht="15" customHeight="1" x14ac:dyDescent="0.25">
      <c r="B154" s="32"/>
      <c r="C154" s="33"/>
      <c r="D154" s="33"/>
      <c r="E154" s="33"/>
      <c r="F154" s="33"/>
      <c r="G154" s="33"/>
      <c r="H154" s="33"/>
      <c r="I154" s="33"/>
      <c r="J154" s="33"/>
      <c r="K154" s="35" t="s">
        <v>243</v>
      </c>
      <c r="L154" s="35"/>
      <c r="M154" s="33" t="str">
        <f>IF(AND(AL49&lt;5,AM49=6),Tables!G3,IF(AND(AL49=5,AM49=6),"",Tables!G3))</f>
        <v>Post Total not completed</v>
      </c>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34"/>
      <c r="AL154" s="117">
        <f t="shared" ref="AL154:AL163" si="13">IF(M154="",0,1)</f>
        <v>1</v>
      </c>
    </row>
    <row r="155" spans="2:38" ht="15" customHeight="1" x14ac:dyDescent="0.25">
      <c r="B155" s="32"/>
      <c r="C155" s="33"/>
      <c r="D155" s="33"/>
      <c r="E155" s="33"/>
      <c r="F155" s="33"/>
      <c r="G155" s="33"/>
      <c r="H155" s="33"/>
      <c r="I155" s="33"/>
      <c r="J155" s="33"/>
      <c r="K155" s="35" t="s">
        <v>244</v>
      </c>
      <c r="L155" s="35"/>
      <c r="M155" s="33" t="str">
        <f>IF(AM82&lt;6,Tables!G4,"")</f>
        <v>Emergency Spillway Section not completed</v>
      </c>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4"/>
      <c r="AL155" s="117">
        <f t="shared" si="13"/>
        <v>1</v>
      </c>
    </row>
    <row r="156" spans="2:38" ht="15" customHeight="1" x14ac:dyDescent="0.25">
      <c r="B156" s="32"/>
      <c r="C156" s="33"/>
      <c r="D156" s="33"/>
      <c r="E156" s="33"/>
      <c r="F156" s="33"/>
      <c r="G156" s="33"/>
      <c r="H156" s="33"/>
      <c r="I156" s="33"/>
      <c r="J156" s="33"/>
      <c r="K156" s="35" t="s">
        <v>245</v>
      </c>
      <c r="L156" s="35"/>
      <c r="M156" s="33" t="str">
        <f>IF(AL114&lt;1,Tables!G11,"")</f>
        <v>Freeboard  &lt;  1.0 ft</v>
      </c>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4"/>
      <c r="AL156" s="117">
        <f t="shared" si="13"/>
        <v>1</v>
      </c>
    </row>
    <row r="157" spans="2:38" ht="15" customHeight="1" x14ac:dyDescent="0.25">
      <c r="B157" s="32"/>
      <c r="C157" s="33"/>
      <c r="D157" s="33"/>
      <c r="E157" s="33"/>
      <c r="F157" s="33"/>
      <c r="G157" s="33"/>
      <c r="H157" s="33"/>
      <c r="I157" s="33"/>
      <c r="J157" s="33"/>
      <c r="K157" s="35" t="s">
        <v>246</v>
      </c>
      <c r="L157" s="35"/>
      <c r="M157" s="33" t="str">
        <f>IF(AM87&lt;2,Tables!G8,"")</f>
        <v>Latitude and/or Longitude not provided</v>
      </c>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34"/>
      <c r="AL157" s="117">
        <f t="shared" si="13"/>
        <v>1</v>
      </c>
    </row>
    <row r="158" spans="2:38" ht="15" customHeight="1" x14ac:dyDescent="0.25">
      <c r="B158" s="32"/>
      <c r="C158" s="33"/>
      <c r="D158" s="33"/>
      <c r="E158" s="33"/>
      <c r="F158" s="33"/>
      <c r="G158" s="33"/>
      <c r="H158" s="33"/>
      <c r="I158" s="33"/>
      <c r="J158" s="33"/>
      <c r="K158" s="35" t="s">
        <v>247</v>
      </c>
      <c r="L158" s="35"/>
      <c r="M158" s="33" t="str">
        <f>IF(AM101=2,Tables!G9,IF(AM100=1,"",Tables!G9))</f>
        <v>WQv Required &gt; WQv Provided</v>
      </c>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4"/>
      <c r="AL158" s="117">
        <f t="shared" si="13"/>
        <v>1</v>
      </c>
    </row>
    <row r="159" spans="2:38" ht="15" customHeight="1" x14ac:dyDescent="0.25">
      <c r="B159" s="32"/>
      <c r="C159" s="33"/>
      <c r="D159" s="33"/>
      <c r="E159" s="33"/>
      <c r="F159" s="33"/>
      <c r="G159" s="33"/>
      <c r="H159" s="33"/>
      <c r="I159" s="33"/>
      <c r="J159" s="33"/>
      <c r="K159" s="124" t="s">
        <v>248</v>
      </c>
      <c r="L159" s="35"/>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4"/>
      <c r="AL159" s="117">
        <f t="shared" si="13"/>
        <v>0</v>
      </c>
    </row>
    <row r="160" spans="2:38" ht="15" customHeight="1" x14ac:dyDescent="0.25">
      <c r="B160" s="32"/>
      <c r="C160" s="33"/>
      <c r="D160" s="33"/>
      <c r="E160" s="33"/>
      <c r="F160" s="33"/>
      <c r="G160" s="33"/>
      <c r="H160" s="33"/>
      <c r="I160" s="33"/>
      <c r="J160" s="33"/>
      <c r="K160" s="35" t="s">
        <v>249</v>
      </c>
      <c r="L160" s="35"/>
      <c r="M160" s="33" t="str">
        <f>IF(AL108&gt;0,Tables!G7,"")</f>
        <v>Max Stage for 2, 5, 10, and/or 25-year storm  &gt; Emergency Spillway Crest Elevation</v>
      </c>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4"/>
      <c r="AL160" s="117">
        <f t="shared" si="13"/>
        <v>1</v>
      </c>
    </row>
    <row r="161" spans="2:38" ht="15" customHeight="1" x14ac:dyDescent="0.25">
      <c r="B161" s="32"/>
      <c r="C161" s="33"/>
      <c r="D161" s="33"/>
      <c r="E161" s="33"/>
      <c r="F161" s="33"/>
      <c r="G161" s="33"/>
      <c r="H161" s="33"/>
      <c r="I161" s="33"/>
      <c r="J161" s="33"/>
      <c r="K161" s="35" t="s">
        <v>250</v>
      </c>
      <c r="L161" s="35"/>
      <c r="M161" s="33" t="str">
        <f>IF(AM108&gt;0,Tables!G6,"")</f>
        <v>Velocity &gt; 5 ft/s</v>
      </c>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4"/>
      <c r="AL161" s="117">
        <f t="shared" si="13"/>
        <v>1</v>
      </c>
    </row>
    <row r="162" spans="2:38" ht="15" customHeight="1" x14ac:dyDescent="0.25">
      <c r="B162" s="32"/>
      <c r="C162" s="33"/>
      <c r="D162" s="33"/>
      <c r="E162" s="33"/>
      <c r="F162" s="33"/>
      <c r="G162" s="33"/>
      <c r="H162" s="33"/>
      <c r="I162" s="33"/>
      <c r="J162" s="33"/>
      <c r="K162" s="35" t="s">
        <v>251</v>
      </c>
      <c r="L162" s="35"/>
      <c r="M162" s="33" t="str">
        <f>IF(AN108&gt;0,Tables!G5,"")</f>
        <v>Total Post Q &gt; Pre Q</v>
      </c>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4"/>
      <c r="AL162" s="117">
        <f t="shared" si="13"/>
        <v>1</v>
      </c>
    </row>
    <row r="163" spans="2:38" ht="15" customHeight="1" x14ac:dyDescent="0.25">
      <c r="B163" s="36"/>
      <c r="C163" s="37"/>
      <c r="D163" s="37"/>
      <c r="E163" s="37"/>
      <c r="F163" s="37"/>
      <c r="G163" s="37"/>
      <c r="H163" s="37"/>
      <c r="I163" s="37"/>
      <c r="J163" s="37"/>
      <c r="K163" s="38"/>
      <c r="L163" s="37"/>
      <c r="M163" s="37" t="str">
        <f>IF(AO108&gt;0,Tables!G12,"")</f>
        <v>Total Post Q is &lt; -0.50 ft3/s of Pre Q for the 2, 5, 10, or 25-year storm event(s)</v>
      </c>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9"/>
      <c r="AL163" s="117">
        <f t="shared" si="13"/>
        <v>1</v>
      </c>
    </row>
    <row r="164" spans="2:38" ht="15" customHeight="1" x14ac:dyDescent="0.25"/>
    <row r="165" spans="2:38" ht="15" customHeight="1" x14ac:dyDescent="0.25"/>
  </sheetData>
  <sheetProtection algorithmName="SHA-512" hashValue="T5RaM99K2Dj2GS0pY3IzLgTa7gzTnS1YeseE5JWsDiLEH34Vj7PGOkSR5nbRWxea2Guyte70hvQhz0B65VU3dQ==" saltValue="DruUof7V6Pp7dsMVGiSTZw==" spinCount="100000" sheet="1" objects="1" scenarios="1" selectLockedCells="1"/>
  <mergeCells count="339">
    <mergeCell ref="F139:J139"/>
    <mergeCell ref="B147:F147"/>
    <mergeCell ref="E61:H61"/>
    <mergeCell ref="BE1:BX4"/>
    <mergeCell ref="F138:U138"/>
    <mergeCell ref="F134:U134"/>
    <mergeCell ref="F135:U135"/>
    <mergeCell ref="F136:U136"/>
    <mergeCell ref="F137:U137"/>
    <mergeCell ref="M91:P91"/>
    <mergeCell ref="M92:P92"/>
    <mergeCell ref="M93:P93"/>
    <mergeCell ref="AQ6:BD7"/>
    <mergeCell ref="B57:F57"/>
    <mergeCell ref="F7:Z7"/>
    <mergeCell ref="B59:J60"/>
    <mergeCell ref="J24:M24"/>
    <mergeCell ref="J25:M25"/>
    <mergeCell ref="J26:M26"/>
    <mergeCell ref="J27:M27"/>
    <mergeCell ref="J28:M28"/>
    <mergeCell ref="J29:M29"/>
    <mergeCell ref="J22:M22"/>
    <mergeCell ref="AA23:AD23"/>
    <mergeCell ref="W25:Z25"/>
    <mergeCell ref="E17:X17"/>
    <mergeCell ref="E18:X18"/>
    <mergeCell ref="W28:Z28"/>
    <mergeCell ref="W29:Z29"/>
    <mergeCell ref="F37:G37"/>
    <mergeCell ref="P32:R32"/>
    <mergeCell ref="P33:R33"/>
    <mergeCell ref="P34:R34"/>
    <mergeCell ref="P35:R35"/>
    <mergeCell ref="P37:R37"/>
    <mergeCell ref="T32:V32"/>
    <mergeCell ref="T33:V33"/>
    <mergeCell ref="T34:V34"/>
    <mergeCell ref="T35:V35"/>
    <mergeCell ref="T37:V37"/>
    <mergeCell ref="X32:Z32"/>
    <mergeCell ref="AB32:AD32"/>
    <mergeCell ref="AB33:AD33"/>
    <mergeCell ref="AB34:AD34"/>
    <mergeCell ref="AB35:AD35"/>
    <mergeCell ref="AB37:AD37"/>
    <mergeCell ref="P38:R38"/>
    <mergeCell ref="P39:R39"/>
    <mergeCell ref="P40:R40"/>
    <mergeCell ref="P41:R41"/>
    <mergeCell ref="F40:G40"/>
    <mergeCell ref="F41:G41"/>
    <mergeCell ref="F42:G42"/>
    <mergeCell ref="L32:N32"/>
    <mergeCell ref="L33:N33"/>
    <mergeCell ref="L34:N34"/>
    <mergeCell ref="L35:N35"/>
    <mergeCell ref="L37:N37"/>
    <mergeCell ref="L38:N38"/>
    <mergeCell ref="L39:N39"/>
    <mergeCell ref="L40:N40"/>
    <mergeCell ref="L41:N41"/>
    <mergeCell ref="L42:N42"/>
    <mergeCell ref="F38:G38"/>
    <mergeCell ref="F39:G39"/>
    <mergeCell ref="AF33:AH33"/>
    <mergeCell ref="AF34:AH34"/>
    <mergeCell ref="AF35:AH35"/>
    <mergeCell ref="AF37:AH37"/>
    <mergeCell ref="AF38:AH38"/>
    <mergeCell ref="T38:V38"/>
    <mergeCell ref="T39:V39"/>
    <mergeCell ref="T40:V40"/>
    <mergeCell ref="T41:V41"/>
    <mergeCell ref="X33:Z33"/>
    <mergeCell ref="X34:Z34"/>
    <mergeCell ref="X35:Z35"/>
    <mergeCell ref="X37:Z37"/>
    <mergeCell ref="X38:Z38"/>
    <mergeCell ref="AB38:AD38"/>
    <mergeCell ref="AB39:AD39"/>
    <mergeCell ref="AB40:AD40"/>
    <mergeCell ref="AB41:AD41"/>
    <mergeCell ref="L46:N46"/>
    <mergeCell ref="L47:N47"/>
    <mergeCell ref="L48:N48"/>
    <mergeCell ref="L50:N50"/>
    <mergeCell ref="L51:N51"/>
    <mergeCell ref="AF39:AH39"/>
    <mergeCell ref="AF40:AH40"/>
    <mergeCell ref="AF41:AH41"/>
    <mergeCell ref="AF42:AH42"/>
    <mergeCell ref="L45:N45"/>
    <mergeCell ref="P45:R45"/>
    <mergeCell ref="X45:Z45"/>
    <mergeCell ref="AB45:AD45"/>
    <mergeCell ref="X39:Z39"/>
    <mergeCell ref="X40:Z40"/>
    <mergeCell ref="X41:Z41"/>
    <mergeCell ref="X42:Z42"/>
    <mergeCell ref="AB42:AD42"/>
    <mergeCell ref="T42:V42"/>
    <mergeCell ref="P42:R42"/>
    <mergeCell ref="L52:N52"/>
    <mergeCell ref="L53:N53"/>
    <mergeCell ref="L54:N54"/>
    <mergeCell ref="L55:N55"/>
    <mergeCell ref="F50:G50"/>
    <mergeCell ref="F51:G51"/>
    <mergeCell ref="F52:G52"/>
    <mergeCell ref="F53:G53"/>
    <mergeCell ref="F54:G54"/>
    <mergeCell ref="F55:G55"/>
    <mergeCell ref="P52:R52"/>
    <mergeCell ref="P53:R53"/>
    <mergeCell ref="P54:R54"/>
    <mergeCell ref="P55:R55"/>
    <mergeCell ref="T45:V45"/>
    <mergeCell ref="T46:V46"/>
    <mergeCell ref="T47:V47"/>
    <mergeCell ref="T48:V48"/>
    <mergeCell ref="T50:V50"/>
    <mergeCell ref="T51:V51"/>
    <mergeCell ref="T52:V52"/>
    <mergeCell ref="T53:V53"/>
    <mergeCell ref="T54:V54"/>
    <mergeCell ref="T55:V55"/>
    <mergeCell ref="P46:R46"/>
    <mergeCell ref="P47:R47"/>
    <mergeCell ref="P48:R48"/>
    <mergeCell ref="P50:R50"/>
    <mergeCell ref="P51:R51"/>
    <mergeCell ref="X52:Z52"/>
    <mergeCell ref="X53:Z53"/>
    <mergeCell ref="X54:Z54"/>
    <mergeCell ref="X55:Z55"/>
    <mergeCell ref="AB46:AD46"/>
    <mergeCell ref="AB47:AD47"/>
    <mergeCell ref="AB48:AD48"/>
    <mergeCell ref="AB50:AD50"/>
    <mergeCell ref="AB51:AD51"/>
    <mergeCell ref="AB52:AD52"/>
    <mergeCell ref="AB53:AD53"/>
    <mergeCell ref="AB54:AD54"/>
    <mergeCell ref="AB55:AD55"/>
    <mergeCell ref="X46:Z46"/>
    <mergeCell ref="X47:Z47"/>
    <mergeCell ref="X48:Z48"/>
    <mergeCell ref="X50:Z50"/>
    <mergeCell ref="X51:Z51"/>
    <mergeCell ref="AE59:AJ59"/>
    <mergeCell ref="AF52:AH52"/>
    <mergeCell ref="AF53:AH53"/>
    <mergeCell ref="AF54:AH54"/>
    <mergeCell ref="AF46:AH46"/>
    <mergeCell ref="AF47:AH47"/>
    <mergeCell ref="AF48:AH48"/>
    <mergeCell ref="AF50:AH50"/>
    <mergeCell ref="AF51:AH51"/>
    <mergeCell ref="AF55:AH55"/>
    <mergeCell ref="W1:AK4"/>
    <mergeCell ref="S69:U69"/>
    <mergeCell ref="S70:U70"/>
    <mergeCell ref="S74:U74"/>
    <mergeCell ref="S75:U75"/>
    <mergeCell ref="S77:U77"/>
    <mergeCell ref="I77:K77"/>
    <mergeCell ref="I78:K78"/>
    <mergeCell ref="I79:K79"/>
    <mergeCell ref="N69:P69"/>
    <mergeCell ref="N70:P70"/>
    <mergeCell ref="N74:P74"/>
    <mergeCell ref="N75:P75"/>
    <mergeCell ref="N76:P76"/>
    <mergeCell ref="N77:P77"/>
    <mergeCell ref="N78:P78"/>
    <mergeCell ref="N79:P79"/>
    <mergeCell ref="I69:K69"/>
    <mergeCell ref="I70:K70"/>
    <mergeCell ref="I74:K74"/>
    <mergeCell ref="I75:K75"/>
    <mergeCell ref="I76:K76"/>
    <mergeCell ref="D58:Y58"/>
    <mergeCell ref="AE58:AJ58"/>
    <mergeCell ref="N61:Q61"/>
    <mergeCell ref="N63:P63"/>
    <mergeCell ref="N64:P64"/>
    <mergeCell ref="S76:U76"/>
    <mergeCell ref="B75:D75"/>
    <mergeCell ref="B76:D76"/>
    <mergeCell ref="S78:U78"/>
    <mergeCell ref="S79:U79"/>
    <mergeCell ref="E76:G76"/>
    <mergeCell ref="E77:G77"/>
    <mergeCell ref="E78:G78"/>
    <mergeCell ref="E79:G79"/>
    <mergeCell ref="E62:G62"/>
    <mergeCell ref="E63:G63"/>
    <mergeCell ref="E64:G64"/>
    <mergeCell ref="E74:G74"/>
    <mergeCell ref="E75:G75"/>
    <mergeCell ref="E69:G69"/>
    <mergeCell ref="E70:G70"/>
    <mergeCell ref="W86:Z86"/>
    <mergeCell ref="W84:Y84"/>
    <mergeCell ref="AF84:AH84"/>
    <mergeCell ref="C90:E90"/>
    <mergeCell ref="M90:P90"/>
    <mergeCell ref="S90:U90"/>
    <mergeCell ref="X90:Z90"/>
    <mergeCell ref="B74:D74"/>
    <mergeCell ref="F83:I83"/>
    <mergeCell ref="F84:H84"/>
    <mergeCell ref="O83:Q83"/>
    <mergeCell ref="O84:Q84"/>
    <mergeCell ref="B77:D77"/>
    <mergeCell ref="B78:D78"/>
    <mergeCell ref="B79:D79"/>
    <mergeCell ref="B80:D80"/>
    <mergeCell ref="S80:U80"/>
    <mergeCell ref="I80:K80"/>
    <mergeCell ref="N80:P80"/>
    <mergeCell ref="E80:G80"/>
    <mergeCell ref="H90:J90"/>
    <mergeCell ref="AD90:AG90"/>
    <mergeCell ref="H91:J91"/>
    <mergeCell ref="H92:J92"/>
    <mergeCell ref="H93:J93"/>
    <mergeCell ref="H94:J94"/>
    <mergeCell ref="H95:J95"/>
    <mergeCell ref="H96:J96"/>
    <mergeCell ref="H97:J97"/>
    <mergeCell ref="H98:J98"/>
    <mergeCell ref="O86:R86"/>
    <mergeCell ref="C99:E99"/>
    <mergeCell ref="H99:J99"/>
    <mergeCell ref="M99:P99"/>
    <mergeCell ref="X91:Z91"/>
    <mergeCell ref="X92:Z92"/>
    <mergeCell ref="X93:Z93"/>
    <mergeCell ref="X94:Z94"/>
    <mergeCell ref="X95:Z95"/>
    <mergeCell ref="S96:U96"/>
    <mergeCell ref="S97:U97"/>
    <mergeCell ref="S98:U98"/>
    <mergeCell ref="S99:U99"/>
    <mergeCell ref="S91:U91"/>
    <mergeCell ref="S92:U92"/>
    <mergeCell ref="S93:U93"/>
    <mergeCell ref="S94:U94"/>
    <mergeCell ref="C96:E96"/>
    <mergeCell ref="C97:E97"/>
    <mergeCell ref="C98:E98"/>
    <mergeCell ref="C91:E91"/>
    <mergeCell ref="C92:E92"/>
    <mergeCell ref="C93:E93"/>
    <mergeCell ref="C94:E94"/>
    <mergeCell ref="C95:E95"/>
    <mergeCell ref="AE105:AJ105"/>
    <mergeCell ref="AE106:AJ106"/>
    <mergeCell ref="U113:W113"/>
    <mergeCell ref="U114:W114"/>
    <mergeCell ref="AD95:AG95"/>
    <mergeCell ref="AD96:AG96"/>
    <mergeCell ref="AD97:AG97"/>
    <mergeCell ref="AD98:AG98"/>
    <mergeCell ref="AD91:AG91"/>
    <mergeCell ref="AD92:AG92"/>
    <mergeCell ref="AD93:AG93"/>
    <mergeCell ref="AD94:AG94"/>
    <mergeCell ref="AG111:AI111"/>
    <mergeCell ref="AG112:AI112"/>
    <mergeCell ref="AG113:AI113"/>
    <mergeCell ref="AG114:AI114"/>
    <mergeCell ref="AG108:AJ108"/>
    <mergeCell ref="AE17:AJ17"/>
    <mergeCell ref="AE18:AJ18"/>
    <mergeCell ref="X96:Z96"/>
    <mergeCell ref="X97:Z97"/>
    <mergeCell ref="X98:Z98"/>
    <mergeCell ref="X99:Z99"/>
    <mergeCell ref="AD99:AG99"/>
    <mergeCell ref="U108:W108"/>
    <mergeCell ref="F109:G109"/>
    <mergeCell ref="S100:U100"/>
    <mergeCell ref="B104:F104"/>
    <mergeCell ref="H100:J100"/>
    <mergeCell ref="AD100:AG100"/>
    <mergeCell ref="D105:Y105"/>
    <mergeCell ref="M108:O108"/>
    <mergeCell ref="Q108:S108"/>
    <mergeCell ref="Y109:AA109"/>
    <mergeCell ref="S95:U95"/>
    <mergeCell ref="M94:P94"/>
    <mergeCell ref="M95:P95"/>
    <mergeCell ref="M96:P96"/>
    <mergeCell ref="M97:P97"/>
    <mergeCell ref="U109:W109"/>
    <mergeCell ref="M98:P98"/>
    <mergeCell ref="F110:G110"/>
    <mergeCell ref="Y111:AA111"/>
    <mergeCell ref="Y112:AA112"/>
    <mergeCell ref="U111:W111"/>
    <mergeCell ref="U112:W112"/>
    <mergeCell ref="F111:G111"/>
    <mergeCell ref="Q114:S114"/>
    <mergeCell ref="U110:W110"/>
    <mergeCell ref="AC108:AE108"/>
    <mergeCell ref="Y110:AA110"/>
    <mergeCell ref="Y108:AA108"/>
    <mergeCell ref="AC109:AE109"/>
    <mergeCell ref="AC110:AE110"/>
    <mergeCell ref="AC111:AE111"/>
    <mergeCell ref="AC112:AE112"/>
    <mergeCell ref="AC113:AE113"/>
    <mergeCell ref="AE149:AJ149"/>
    <mergeCell ref="Y113:AA113"/>
    <mergeCell ref="Y114:AA114"/>
    <mergeCell ref="F114:G114"/>
    <mergeCell ref="M109:O109"/>
    <mergeCell ref="M110:O110"/>
    <mergeCell ref="M111:O111"/>
    <mergeCell ref="M112:O112"/>
    <mergeCell ref="M113:O113"/>
    <mergeCell ref="M114:O114"/>
    <mergeCell ref="Q109:S109"/>
    <mergeCell ref="Q110:S110"/>
    <mergeCell ref="Q111:S111"/>
    <mergeCell ref="Q112:S112"/>
    <mergeCell ref="Q113:S113"/>
    <mergeCell ref="AA141:AE141"/>
    <mergeCell ref="B117:AJ123"/>
    <mergeCell ref="D148:Y148"/>
    <mergeCell ref="AE148:AJ148"/>
    <mergeCell ref="AC114:AE114"/>
    <mergeCell ref="AG109:AI109"/>
    <mergeCell ref="AG110:AI110"/>
    <mergeCell ref="F112:G112"/>
    <mergeCell ref="F113:G113"/>
  </mergeCells>
  <conditionalFormatting sqref="AD100 Q109:Q114 U109:U114 Y109:Y114 AC109:AC114">
    <cfRule type="expression" dxfId="196" priority="157" stopIfTrue="1">
      <formula>ISBLANK(Q100)</formula>
    </cfRule>
  </conditionalFormatting>
  <conditionalFormatting sqref="E17:E18">
    <cfRule type="expression" dxfId="195" priority="175">
      <formula>ISBLANK(E17)</formula>
    </cfRule>
  </conditionalFormatting>
  <conditionalFormatting sqref="J22">
    <cfRule type="expression" dxfId="194" priority="173">
      <formula>ISBLANK(J22)</formula>
    </cfRule>
  </conditionalFormatting>
  <conditionalFormatting sqref="AA23">
    <cfRule type="expression" dxfId="193" priority="172">
      <formula>ISBLANK(AA23)</formula>
    </cfRule>
  </conditionalFormatting>
  <conditionalFormatting sqref="J24:J28">
    <cfRule type="expression" dxfId="192" priority="171">
      <formula>ISBLANK(J24)</formula>
    </cfRule>
  </conditionalFormatting>
  <conditionalFormatting sqref="F134:F139">
    <cfRule type="expression" dxfId="191" priority="164">
      <formula>ISBLANK(F134)</formula>
    </cfRule>
  </conditionalFormatting>
  <conditionalFormatting sqref="AA141">
    <cfRule type="expression" dxfId="190" priority="162">
      <formula>ISBLANK(AA141)</formula>
    </cfRule>
  </conditionalFormatting>
  <conditionalFormatting sqref="D58 D105">
    <cfRule type="cellIs" dxfId="189" priority="158" operator="equal">
      <formula>0</formula>
    </cfRule>
  </conditionalFormatting>
  <conditionalFormatting sqref="V20 N20 F20">
    <cfRule type="expression" dxfId="188" priority="155">
      <formula>ISBLANK(F20)</formula>
    </cfRule>
  </conditionalFormatting>
  <conditionalFormatting sqref="E61 N61">
    <cfRule type="expression" dxfId="187" priority="132">
      <formula>ISBLANK(E61)</formula>
    </cfRule>
  </conditionalFormatting>
  <conditionalFormatting sqref="E69:E70">
    <cfRule type="expression" dxfId="186" priority="130">
      <formula>ISBLANK(E69)</formula>
    </cfRule>
  </conditionalFormatting>
  <conditionalFormatting sqref="H91 M91">
    <cfRule type="cellIs" priority="106" stopIfTrue="1" operator="greaterThan">
      <formula>0</formula>
    </cfRule>
    <cfRule type="expression" dxfId="185" priority="107">
      <formula>$AL$91=2</formula>
    </cfRule>
  </conditionalFormatting>
  <conditionalFormatting sqref="H92 M92">
    <cfRule type="cellIs" priority="104" stopIfTrue="1" operator="greaterThan">
      <formula>0</formula>
    </cfRule>
    <cfRule type="expression" dxfId="184" priority="105">
      <formula>$AL$92=2</formula>
    </cfRule>
  </conditionalFormatting>
  <conditionalFormatting sqref="H93 M93">
    <cfRule type="cellIs" priority="102" stopIfTrue="1" operator="greaterThan">
      <formula>0</formula>
    </cfRule>
    <cfRule type="expression" dxfId="183" priority="103">
      <formula>$AL$93=2</formula>
    </cfRule>
  </conditionalFormatting>
  <conditionalFormatting sqref="H94 M94">
    <cfRule type="cellIs" priority="100" stopIfTrue="1" operator="greaterThan">
      <formula>0</formula>
    </cfRule>
    <cfRule type="expression" dxfId="182" priority="101">
      <formula>$AL$94=2</formula>
    </cfRule>
  </conditionalFormatting>
  <conditionalFormatting sqref="H95 M95">
    <cfRule type="cellIs" priority="98" stopIfTrue="1" operator="greaterThan">
      <formula>0</formula>
    </cfRule>
    <cfRule type="expression" dxfId="181" priority="99">
      <formula>$AL$95=2</formula>
    </cfRule>
  </conditionalFormatting>
  <conditionalFormatting sqref="H96 M96">
    <cfRule type="cellIs" priority="96" stopIfTrue="1" operator="greaterThan">
      <formula>0</formula>
    </cfRule>
    <cfRule type="expression" dxfId="180" priority="97">
      <formula>$AL$96=2</formula>
    </cfRule>
  </conditionalFormatting>
  <conditionalFormatting sqref="H97 M97">
    <cfRule type="cellIs" priority="94" stopIfTrue="1" operator="greaterThan">
      <formula>0</formula>
    </cfRule>
    <cfRule type="expression" dxfId="179" priority="95">
      <formula>$AL$97=2</formula>
    </cfRule>
  </conditionalFormatting>
  <conditionalFormatting sqref="H98 M98">
    <cfRule type="cellIs" priority="92" stopIfTrue="1" operator="greaterThan">
      <formula>0</formula>
    </cfRule>
    <cfRule type="expression" dxfId="178" priority="93">
      <formula>$AL$98=2</formula>
    </cfRule>
  </conditionalFormatting>
  <conditionalFormatting sqref="H99 M99">
    <cfRule type="cellIs" priority="90" stopIfTrue="1" operator="greaterThan">
      <formula>0</formula>
    </cfRule>
    <cfRule type="expression" dxfId="177" priority="91">
      <formula>$AL$99=2</formula>
    </cfRule>
  </conditionalFormatting>
  <conditionalFormatting sqref="X90 AD90">
    <cfRule type="cellIs" priority="88" stopIfTrue="1" operator="greaterThan">
      <formula>0</formula>
    </cfRule>
    <cfRule type="expression" dxfId="176" priority="89">
      <formula>$AM$90=2</formula>
    </cfRule>
  </conditionalFormatting>
  <conditionalFormatting sqref="X91 AD91">
    <cfRule type="cellIs" priority="86" stopIfTrue="1" operator="greaterThan">
      <formula>0</formula>
    </cfRule>
    <cfRule type="expression" dxfId="175" priority="87">
      <formula>$AM$91=2</formula>
    </cfRule>
  </conditionalFormatting>
  <conditionalFormatting sqref="X92 AD92">
    <cfRule type="cellIs" priority="84" stopIfTrue="1" operator="greaterThan">
      <formula>1</formula>
    </cfRule>
    <cfRule type="expression" dxfId="174" priority="85">
      <formula>$AM$92=2</formula>
    </cfRule>
  </conditionalFormatting>
  <conditionalFormatting sqref="X93 AD93">
    <cfRule type="cellIs" priority="82" stopIfTrue="1" operator="greaterThan">
      <formula>0</formula>
    </cfRule>
    <cfRule type="expression" dxfId="173" priority="83">
      <formula>$AM$93=2</formula>
    </cfRule>
  </conditionalFormatting>
  <conditionalFormatting sqref="X94 AD94">
    <cfRule type="cellIs" priority="80" stopIfTrue="1" operator="greaterThan">
      <formula>0</formula>
    </cfRule>
    <cfRule type="expression" dxfId="172" priority="81">
      <formula>$AM$94=2</formula>
    </cfRule>
  </conditionalFormatting>
  <conditionalFormatting sqref="X95 AD95">
    <cfRule type="cellIs" priority="78" stopIfTrue="1" operator="greaterThan">
      <formula>0</formula>
    </cfRule>
    <cfRule type="expression" dxfId="171" priority="79">
      <formula>$AM$95=2</formula>
    </cfRule>
  </conditionalFormatting>
  <conditionalFormatting sqref="X96 AD96">
    <cfRule type="cellIs" priority="76" stopIfTrue="1" operator="greaterThan">
      <formula>0</formula>
    </cfRule>
    <cfRule type="expression" dxfId="170" priority="77">
      <formula>$AM$96=2</formula>
    </cfRule>
  </conditionalFormatting>
  <conditionalFormatting sqref="X97 AD97">
    <cfRule type="cellIs" priority="74" stopIfTrue="1" operator="greaterThan">
      <formula>0</formula>
    </cfRule>
    <cfRule type="expression" dxfId="169" priority="75">
      <formula>$AM$97=2</formula>
    </cfRule>
  </conditionalFormatting>
  <conditionalFormatting sqref="X98 AD98">
    <cfRule type="cellIs" priority="72" stopIfTrue="1" operator="greaterThan">
      <formula>0</formula>
    </cfRule>
    <cfRule type="expression" dxfId="168" priority="73">
      <formula>$AM$98=2</formula>
    </cfRule>
  </conditionalFormatting>
  <conditionalFormatting sqref="X99 AD99">
    <cfRule type="cellIs" priority="70" stopIfTrue="1" operator="notEqual">
      <formula>0</formula>
    </cfRule>
    <cfRule type="expression" dxfId="167" priority="71">
      <formula>$AM$99=2</formula>
    </cfRule>
  </conditionalFormatting>
  <conditionalFormatting sqref="AF82 AI82">
    <cfRule type="expression" dxfId="166" priority="68">
      <formula>$AL$82=1</formula>
    </cfRule>
  </conditionalFormatting>
  <conditionalFormatting sqref="AG109:AG114">
    <cfRule type="expression" dxfId="165" priority="66" stopIfTrue="1">
      <formula>ISBLANK(AG109)</formula>
    </cfRule>
  </conditionalFormatting>
  <conditionalFormatting sqref="E62">
    <cfRule type="expression" priority="58" stopIfTrue="1">
      <formula>$AL$63=2</formula>
    </cfRule>
    <cfRule type="cellIs" priority="59" stopIfTrue="1" operator="greaterThan">
      <formula>0</formula>
    </cfRule>
    <cfRule type="expression" dxfId="164" priority="60">
      <formula>$AL$62</formula>
    </cfRule>
  </conditionalFormatting>
  <conditionalFormatting sqref="E63 N63">
    <cfRule type="expression" priority="55" stopIfTrue="1">
      <formula>$AL$62=2</formula>
    </cfRule>
    <cfRule type="cellIs" priority="56" stopIfTrue="1" operator="greaterThan">
      <formula>0</formula>
    </cfRule>
    <cfRule type="expression" dxfId="163" priority="57">
      <formula>$AL$63</formula>
    </cfRule>
  </conditionalFormatting>
  <conditionalFormatting sqref="D148">
    <cfRule type="cellIs" dxfId="162" priority="52" operator="equal">
      <formula>0</formula>
    </cfRule>
  </conditionalFormatting>
  <conditionalFormatting sqref="I74 S74 E74:E80">
    <cfRule type="cellIs" priority="49" stopIfTrue="1" operator="greaterThan">
      <formula>0</formula>
    </cfRule>
    <cfRule type="expression" dxfId="161" priority="50">
      <formula>$AL74=2</formula>
    </cfRule>
  </conditionalFormatting>
  <conditionalFormatting sqref="I75 S75">
    <cfRule type="cellIs" priority="47" stopIfTrue="1" operator="greaterThan">
      <formula>0</formula>
    </cfRule>
    <cfRule type="expression" dxfId="160" priority="48">
      <formula>$AL$75=2</formula>
    </cfRule>
  </conditionalFormatting>
  <conditionalFormatting sqref="I76 S76">
    <cfRule type="cellIs" priority="45" stopIfTrue="1" operator="greaterThan">
      <formula>0</formula>
    </cfRule>
    <cfRule type="expression" dxfId="159" priority="46">
      <formula>$AL$76=2</formula>
    </cfRule>
  </conditionalFormatting>
  <conditionalFormatting sqref="I77 S77">
    <cfRule type="cellIs" priority="42" stopIfTrue="1" operator="greaterThan">
      <formula>0</formula>
    </cfRule>
    <cfRule type="expression" dxfId="158" priority="43">
      <formula>$AL$77=2</formula>
    </cfRule>
  </conditionalFormatting>
  <conditionalFormatting sqref="I78 S78">
    <cfRule type="cellIs" priority="40" stopIfTrue="1" operator="greaterThan">
      <formula>0</formula>
    </cfRule>
    <cfRule type="expression" dxfId="157" priority="41">
      <formula>$AL$78=2</formula>
    </cfRule>
  </conditionalFormatting>
  <conditionalFormatting sqref="I79 S79">
    <cfRule type="cellIs" priority="38" stopIfTrue="1" operator="greaterThan">
      <formula>0</formula>
    </cfRule>
    <cfRule type="expression" dxfId="156" priority="39">
      <formula>$AL$79=2</formula>
    </cfRule>
  </conditionalFormatting>
  <conditionalFormatting sqref="I80 S80">
    <cfRule type="cellIs" priority="36" stopIfTrue="1" operator="greaterThan">
      <formula>0</formula>
    </cfRule>
    <cfRule type="expression" dxfId="155" priority="37">
      <formula>$AL$80=2</formula>
    </cfRule>
  </conditionalFormatting>
  <conditionalFormatting sqref="L32">
    <cfRule type="cellIs" priority="34" operator="greaterThan">
      <formula>0</formula>
    </cfRule>
    <cfRule type="expression" dxfId="154" priority="35">
      <formula>ISBLANK($L$32)</formula>
    </cfRule>
  </conditionalFormatting>
  <conditionalFormatting sqref="B74">
    <cfRule type="cellIs" priority="28" operator="greaterThan">
      <formula>0</formula>
    </cfRule>
    <cfRule type="expression" dxfId="153" priority="29">
      <formula>$AL$74=1</formula>
    </cfRule>
  </conditionalFormatting>
  <conditionalFormatting sqref="H90 M90">
    <cfRule type="cellIs" priority="26" operator="greaterThan">
      <formula>0</formula>
    </cfRule>
    <cfRule type="expression" dxfId="152" priority="27">
      <formula>$AL$90=2</formula>
    </cfRule>
  </conditionalFormatting>
  <conditionalFormatting sqref="H90">
    <cfRule type="expression" priority="25" stopIfTrue="1">
      <formula>$AN$90=2</formula>
    </cfRule>
  </conditionalFormatting>
  <conditionalFormatting sqref="M90">
    <cfRule type="expression" priority="24" stopIfTrue="1">
      <formula>$AO$90=2</formula>
    </cfRule>
  </conditionalFormatting>
  <conditionalFormatting sqref="L45">
    <cfRule type="cellIs" priority="194" operator="greaterThan">
      <formula>0</formula>
    </cfRule>
    <cfRule type="expression" dxfId="151" priority="195">
      <formula>ISBLANK($L$45)</formula>
    </cfRule>
  </conditionalFormatting>
  <conditionalFormatting sqref="L33:L35 L37:L42">
    <cfRule type="cellIs" dxfId="150" priority="196" stopIfTrue="1" operator="greaterThan">
      <formula>0</formula>
    </cfRule>
    <cfRule type="expression" dxfId="149" priority="197">
      <formula>$L$31=2</formula>
    </cfRule>
  </conditionalFormatting>
  <conditionalFormatting sqref="P33:P35 P37:P42">
    <cfRule type="cellIs" dxfId="148" priority="198" operator="greaterThan">
      <formula>0</formula>
    </cfRule>
    <cfRule type="expression" dxfId="147" priority="199">
      <formula>$P$31=2</formula>
    </cfRule>
  </conditionalFormatting>
  <conditionalFormatting sqref="T33:T35 T37:T42">
    <cfRule type="cellIs" dxfId="146" priority="200" operator="greaterThan">
      <formula>0</formula>
    </cfRule>
    <cfRule type="expression" dxfId="145" priority="201">
      <formula>$T$31=2</formula>
    </cfRule>
  </conditionalFormatting>
  <conditionalFormatting sqref="X33:X35 X37:X42">
    <cfRule type="cellIs" dxfId="144" priority="202" operator="greaterThan">
      <formula>0</formula>
    </cfRule>
    <cfRule type="expression" dxfId="143" priority="203">
      <formula>$X$31=2</formula>
    </cfRule>
  </conditionalFormatting>
  <conditionalFormatting sqref="AB33:AB35 AB37:AB42">
    <cfRule type="cellIs" dxfId="142" priority="204" operator="greaterThan">
      <formula>0</formula>
    </cfRule>
    <cfRule type="expression" dxfId="141" priority="205">
      <formula>$AB$31=2</formula>
    </cfRule>
  </conditionalFormatting>
  <conditionalFormatting sqref="L46:L48 L50:L55">
    <cfRule type="cellIs" dxfId="140" priority="206" operator="greaterThan">
      <formula>0</formula>
    </cfRule>
    <cfRule type="expression" dxfId="139" priority="207">
      <formula>$L$44=2</formula>
    </cfRule>
  </conditionalFormatting>
  <conditionalFormatting sqref="P46:P48 P50:P55">
    <cfRule type="cellIs" dxfId="138" priority="208" operator="greaterThan">
      <formula>0</formula>
    </cfRule>
    <cfRule type="expression" dxfId="137" priority="209">
      <formula>$P$44=2</formula>
    </cfRule>
  </conditionalFormatting>
  <conditionalFormatting sqref="T46:T48 T50:T55">
    <cfRule type="cellIs" dxfId="136" priority="210" operator="greaterThan">
      <formula>0</formula>
    </cfRule>
    <cfRule type="expression" dxfId="135" priority="211">
      <formula>$T$44=2</formula>
    </cfRule>
  </conditionalFormatting>
  <conditionalFormatting sqref="X46:X48 X50:X55">
    <cfRule type="cellIs" dxfId="134" priority="212" operator="greaterThan">
      <formula>0</formula>
    </cfRule>
    <cfRule type="expression" dxfId="133" priority="213">
      <formula>$X$44=2</formula>
    </cfRule>
  </conditionalFormatting>
  <conditionalFormatting sqref="AB46:AB48 AB50:AB55">
    <cfRule type="cellIs" dxfId="132" priority="214" operator="greaterThan">
      <formula>0</formula>
    </cfRule>
    <cfRule type="expression" dxfId="131" priority="215">
      <formula>$AB$44=2</formula>
    </cfRule>
  </conditionalFormatting>
  <conditionalFormatting sqref="Y109:Y113">
    <cfRule type="cellIs" dxfId="130" priority="216" operator="greaterThan">
      <formula>$W$84</formula>
    </cfRule>
  </conditionalFormatting>
  <conditionalFormatting sqref="C90">
    <cfRule type="cellIs" priority="217" operator="greaterThan">
      <formula>0</formula>
    </cfRule>
    <cfRule type="expression" dxfId="129" priority="218">
      <formula>ISBLANK($C$90)</formula>
    </cfRule>
  </conditionalFormatting>
  <conditionalFormatting sqref="S100">
    <cfRule type="expression" dxfId="128" priority="219">
      <formula>ISBLANK(S100)</formula>
    </cfRule>
    <cfRule type="cellIs" dxfId="127" priority="220" operator="lessThan">
      <formula>$H100</formula>
    </cfRule>
  </conditionalFormatting>
  <conditionalFormatting sqref="AG110:AG114">
    <cfRule type="expression" dxfId="126" priority="226">
      <formula>$AG110&gt;$M110</formula>
    </cfRule>
  </conditionalFormatting>
  <conditionalFormatting sqref="W28:Z29">
    <cfRule type="cellIs" dxfId="125" priority="16" operator="equal">
      <formula>0</formula>
    </cfRule>
  </conditionalFormatting>
  <conditionalFormatting sqref="W28:Z29">
    <cfRule type="expression" priority="15" stopIfTrue="1">
      <formula>$AL$25=1</formula>
    </cfRule>
  </conditionalFormatting>
  <conditionalFormatting sqref="F66 J66">
    <cfRule type="expression" dxfId="124" priority="232">
      <formula>$AL$66=1</formula>
    </cfRule>
  </conditionalFormatting>
  <conditionalFormatting sqref="I69 S69">
    <cfRule type="cellIs" dxfId="123" priority="233" operator="greaterThan">
      <formula>0</formula>
    </cfRule>
    <cfRule type="expression" dxfId="122" priority="234">
      <formula>$AL$69=2</formula>
    </cfRule>
  </conditionalFormatting>
  <conditionalFormatting sqref="I70 S70">
    <cfRule type="cellIs" dxfId="121" priority="235" operator="greaterThan">
      <formula>0</formula>
    </cfRule>
    <cfRule type="expression" dxfId="120" priority="236">
      <formula>$AL$70=2</formula>
    </cfRule>
  </conditionalFormatting>
  <conditionalFormatting sqref="F72 J72">
    <cfRule type="expression" dxfId="119" priority="237">
      <formula>$AL$72=1</formula>
    </cfRule>
  </conditionalFormatting>
  <conditionalFormatting sqref="J72">
    <cfRule type="expression" dxfId="118" priority="238">
      <formula>$AM$72=2</formula>
    </cfRule>
  </conditionalFormatting>
  <conditionalFormatting sqref="AF61 AI61">
    <cfRule type="expression" dxfId="117" priority="239">
      <formula>$AL$61=1</formula>
    </cfRule>
  </conditionalFormatting>
  <conditionalFormatting sqref="B117:AJ123">
    <cfRule type="cellIs" priority="13" stopIfTrue="1" operator="greaterThan">
      <formula>0</formula>
    </cfRule>
    <cfRule type="expression" dxfId="116" priority="14">
      <formula>$AL$152&gt;0</formula>
    </cfRule>
  </conditionalFormatting>
  <conditionalFormatting sqref="J29">
    <cfRule type="cellIs" dxfId="115" priority="12" operator="equal">
      <formula>0</formula>
    </cfRule>
  </conditionalFormatting>
  <conditionalFormatting sqref="Y114">
    <cfRule type="expression" dxfId="114" priority="358">
      <formula>$AL$114&lt;1</formula>
    </cfRule>
  </conditionalFormatting>
  <conditionalFormatting sqref="W25:Z25">
    <cfRule type="cellIs" dxfId="113" priority="11" operator="equal">
      <formula>0</formula>
    </cfRule>
  </conditionalFormatting>
  <conditionalFormatting sqref="W25:Z25">
    <cfRule type="expression" priority="10" stopIfTrue="1">
      <formula>$AL$25=1</formula>
    </cfRule>
  </conditionalFormatting>
  <conditionalFormatting sqref="AF33:AH35 AF37:AH42 AF46:AH48 AF50:AH55">
    <cfRule type="expression" dxfId="112" priority="9">
      <formula>ISBLANK(AF33)</formula>
    </cfRule>
  </conditionalFormatting>
  <conditionalFormatting sqref="AE17:AJ18">
    <cfRule type="expression" dxfId="111" priority="8">
      <formula>ISBLANK(AE17)</formula>
    </cfRule>
  </conditionalFormatting>
  <conditionalFormatting sqref="E64:G64 N64:P64">
    <cfRule type="expression" dxfId="110" priority="7">
      <formula>ISBLANK(E64)</formula>
    </cfRule>
  </conditionalFormatting>
  <conditionalFormatting sqref="F83:I83 O83:Q84 W84:Y84 AF84:AH84 O86:R86 W86:Z86 F84:H84">
    <cfRule type="expression" dxfId="109" priority="6">
      <formula>ISBLANK(F83)</formula>
    </cfRule>
  </conditionalFormatting>
  <conditionalFormatting sqref="M109:O114">
    <cfRule type="expression" dxfId="108" priority="5">
      <formula>ISBLANK(M109)</formula>
    </cfRule>
  </conditionalFormatting>
  <conditionalFormatting sqref="AF38:AH42">
    <cfRule type="cellIs" dxfId="107" priority="3" operator="equal">
      <formula>0</formula>
    </cfRule>
  </conditionalFormatting>
  <conditionalFormatting sqref="AF51:AH55">
    <cfRule type="cellIs" dxfId="106" priority="2" operator="equal">
      <formula>0</formula>
    </cfRule>
  </conditionalFormatting>
  <conditionalFormatting sqref="O86:R86 W86:Z86">
    <cfRule type="cellIs" dxfId="105" priority="1" operator="equal">
      <formula>0</formula>
    </cfRule>
  </conditionalFormatting>
  <conditionalFormatting sqref="AC109:AC114">
    <cfRule type="cellIs" dxfId="104" priority="362" operator="greaterThan">
      <formula>$AM$117</formula>
    </cfRule>
  </conditionalFormatting>
  <pageMargins left="0.2" right="0.2" top="0.5" bottom="0.25" header="0.3" footer="0.3"/>
  <pageSetup fitToWidth="0" orientation="portrait" r:id="rId1"/>
  <rowBreaks count="3" manualBreakCount="3">
    <brk id="57" max="16383" man="1"/>
    <brk id="104" max="16383" man="1"/>
    <brk id="147" max="16383" man="1"/>
  </rowBreaks>
  <colBreaks count="1" manualBreakCount="1">
    <brk id="41" max="1048575" man="1"/>
  </colBreaks>
  <ignoredErrors>
    <ignoredError sqref="L75" formula="1"/>
  </ignoredErrors>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6882A8A1-F30F-482D-9CAD-3857881F815B}">
          <x14:formula1>
            <xm:f>Tables!$A$2:$A$10</xm:f>
          </x14:formula1>
          <xm:sqref>F83 E61</xm:sqref>
        </x14:dataValidation>
        <x14:dataValidation type="list" allowBlank="1" showInputMessage="1" showErrorMessage="1" xr:uid="{998F1E98-0479-4245-8F54-19F93D4CF78E}">
          <x14:formula1>
            <xm:f>Tables!$C$2:$C$7</xm:f>
          </x14:formula1>
          <xm:sqref>F71:I71</xm:sqref>
        </x14:dataValidation>
        <x14:dataValidation type="list" allowBlank="1" showInputMessage="1" showErrorMessage="1" xr:uid="{5A32B99B-E12D-45B5-BEED-B8F99C498171}">
          <x14:formula1>
            <xm:f>Tables!$E$2:$E$5</xm:f>
          </x14:formula1>
          <xm:sqref>B74</xm:sqref>
        </x14:dataValidation>
        <x14:dataValidation type="list" allowBlank="1" showInputMessage="1" showErrorMessage="1" xr:uid="{0A75D05C-E913-4A6F-B739-B4602DDB4488}">
          <x14:formula1>
            <xm:f>Tables!$E$2:$E$4</xm:f>
          </x14:formula1>
          <xm:sqref>B75:B80</xm:sqref>
        </x14:dataValidation>
        <x14:dataValidation type="list" allowBlank="1" showInputMessage="1" showErrorMessage="1" xr:uid="{DA2C8436-B703-4142-BC5C-9FC31B81A6C7}">
          <x14:formula1>
            <xm:f>Tables!$C$2:$C$8</xm:f>
          </x14:formula1>
          <xm:sqref>E74:G80 E69:G70 N61:Q61 O83:Q83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EC2E40-779F-4ADC-9DBC-41371F4FD686}">
  <sheetPr codeName="Sheet2">
    <tabColor theme="8" tint="0.39997558519241921"/>
  </sheetPr>
  <dimension ref="A1:CD202"/>
  <sheetViews>
    <sheetView showGridLines="0" showRowColHeaders="0" showZeros="0" zoomScale="150" zoomScaleNormal="150" workbookViewId="0">
      <selection activeCell="AF16" sqref="AF16:AK16"/>
    </sheetView>
  </sheetViews>
  <sheetFormatPr defaultColWidth="0" defaultRowHeight="0" customHeight="1" zeroHeight="1" x14ac:dyDescent="0.25"/>
  <cols>
    <col min="1" max="1" width="2.28515625" style="3" customWidth="1"/>
    <col min="2" max="9" width="2.7109375" style="3" customWidth="1"/>
    <col min="10" max="10" width="1.7109375" style="3" customWidth="1"/>
    <col min="11" max="11" width="2.7109375" style="3" customWidth="1"/>
    <col min="12" max="12" width="3.7109375" style="3" customWidth="1"/>
    <col min="13" max="20" width="2.7109375" style="3" customWidth="1"/>
    <col min="21" max="21" width="1.7109375" style="3" customWidth="1"/>
    <col min="22" max="26" width="2.7109375" style="3" customWidth="1"/>
    <col min="27" max="27" width="1.7109375" style="3" customWidth="1"/>
    <col min="28" max="29" width="2.7109375" style="3" customWidth="1"/>
    <col min="30" max="30" width="3.7109375" style="3" customWidth="1"/>
    <col min="31" max="35" width="2.7109375" style="3" customWidth="1"/>
    <col min="36" max="36" width="1.7109375" style="3" customWidth="1"/>
    <col min="37" max="38" width="2.7109375" style="3" customWidth="1"/>
    <col min="39" max="39" width="10.28515625" style="50" hidden="1" customWidth="1"/>
    <col min="40" max="40" width="9.28515625" style="50" hidden="1" customWidth="1"/>
    <col min="41" max="41" width="9" style="100" hidden="1" customWidth="1"/>
    <col min="42" max="42" width="10" style="100" hidden="1" customWidth="1"/>
    <col min="43" max="43" width="8.7109375" style="100" hidden="1" customWidth="1"/>
    <col min="44" max="44" width="3.7109375" style="3" customWidth="1"/>
    <col min="45" max="45" width="3.7109375" style="56" customWidth="1"/>
    <col min="46" max="47" width="3.7109375" style="3" customWidth="1"/>
    <col min="48" max="78" width="2.7109375" style="3" customWidth="1"/>
    <col min="79" max="16384" width="8.85546875" style="3" hidden="1"/>
  </cols>
  <sheetData>
    <row r="1" spans="1:82" ht="15" customHeight="1" x14ac:dyDescent="0.25">
      <c r="P1" s="4"/>
      <c r="Q1" s="4"/>
      <c r="R1" s="4"/>
      <c r="S1" s="4"/>
      <c r="T1" s="4"/>
      <c r="U1" s="168" t="s">
        <v>252</v>
      </c>
      <c r="V1" s="168"/>
      <c r="W1" s="168"/>
      <c r="X1" s="168"/>
      <c r="Y1" s="168"/>
      <c r="Z1" s="168"/>
      <c r="AA1" s="168"/>
      <c r="AB1" s="168"/>
      <c r="AC1" s="168"/>
      <c r="AD1" s="168"/>
      <c r="AE1" s="168"/>
      <c r="AF1" s="168"/>
      <c r="AG1" s="168"/>
      <c r="AH1" s="168"/>
      <c r="AI1" s="168"/>
      <c r="AJ1" s="168"/>
      <c r="AK1" s="168"/>
      <c r="AL1" s="168"/>
      <c r="BG1" s="168" t="s">
        <v>252</v>
      </c>
      <c r="BH1" s="168"/>
      <c r="BI1" s="168"/>
      <c r="BJ1" s="168"/>
      <c r="BK1" s="168"/>
      <c r="BL1" s="168"/>
      <c r="BM1" s="168"/>
      <c r="BN1" s="168"/>
      <c r="BO1" s="168"/>
      <c r="BP1" s="168"/>
      <c r="BQ1" s="168"/>
      <c r="BR1" s="168"/>
      <c r="BS1" s="168"/>
      <c r="BT1" s="168"/>
      <c r="BU1" s="168"/>
      <c r="BV1" s="168"/>
      <c r="BW1" s="168"/>
      <c r="BX1" s="168"/>
      <c r="BY1" s="168"/>
      <c r="BZ1" s="18"/>
      <c r="CA1" s="18"/>
      <c r="CB1" s="18"/>
      <c r="CC1" s="18"/>
      <c r="CD1" s="18"/>
    </row>
    <row r="2" spans="1:82" ht="15" customHeight="1" x14ac:dyDescent="0.25">
      <c r="K2" s="4"/>
      <c r="L2" s="4"/>
      <c r="M2" s="4"/>
      <c r="N2" s="4"/>
      <c r="O2" s="4"/>
      <c r="P2" s="4"/>
      <c r="Q2" s="4"/>
      <c r="R2" s="4"/>
      <c r="S2" s="4"/>
      <c r="T2" s="4"/>
      <c r="U2" s="168"/>
      <c r="V2" s="168"/>
      <c r="W2" s="168"/>
      <c r="X2" s="168"/>
      <c r="Y2" s="168"/>
      <c r="Z2" s="168"/>
      <c r="AA2" s="168"/>
      <c r="AB2" s="168"/>
      <c r="AC2" s="168"/>
      <c r="AD2" s="168"/>
      <c r="AE2" s="168"/>
      <c r="AF2" s="168"/>
      <c r="AG2" s="168"/>
      <c r="AH2" s="168"/>
      <c r="AI2" s="168"/>
      <c r="AJ2" s="168"/>
      <c r="AK2" s="168"/>
      <c r="AL2" s="168"/>
      <c r="BF2" s="18"/>
      <c r="BG2" s="168"/>
      <c r="BH2" s="168"/>
      <c r="BI2" s="168"/>
      <c r="BJ2" s="168"/>
      <c r="BK2" s="168"/>
      <c r="BL2" s="168"/>
      <c r="BM2" s="168"/>
      <c r="BN2" s="168"/>
      <c r="BO2" s="168"/>
      <c r="BP2" s="168"/>
      <c r="BQ2" s="168"/>
      <c r="BR2" s="168"/>
      <c r="BS2" s="168"/>
      <c r="BT2" s="168"/>
      <c r="BU2" s="168"/>
      <c r="BV2" s="168"/>
      <c r="BW2" s="168"/>
      <c r="BX2" s="168"/>
      <c r="BY2" s="168"/>
      <c r="BZ2" s="18"/>
      <c r="CA2" s="18"/>
      <c r="CB2" s="18"/>
      <c r="CC2" s="18"/>
      <c r="CD2" s="18"/>
    </row>
    <row r="3" spans="1:82" ht="15" customHeight="1" x14ac:dyDescent="0.25">
      <c r="K3" s="4"/>
      <c r="L3" s="4"/>
      <c r="M3" s="4"/>
      <c r="N3" s="4"/>
      <c r="O3" s="4"/>
      <c r="P3" s="4"/>
      <c r="Q3" s="4"/>
      <c r="R3" s="4"/>
      <c r="S3" s="4"/>
      <c r="T3" s="4"/>
      <c r="U3" s="168"/>
      <c r="V3" s="168"/>
      <c r="W3" s="168"/>
      <c r="X3" s="168"/>
      <c r="Y3" s="168"/>
      <c r="Z3" s="168"/>
      <c r="AA3" s="168"/>
      <c r="AB3" s="168"/>
      <c r="AC3" s="168"/>
      <c r="AD3" s="168"/>
      <c r="AE3" s="168"/>
      <c r="AF3" s="168"/>
      <c r="AG3" s="168"/>
      <c r="AH3" s="168"/>
      <c r="AI3" s="168"/>
      <c r="AJ3" s="168"/>
      <c r="AK3" s="168"/>
      <c r="AL3" s="168"/>
      <c r="BF3" s="18"/>
      <c r="BG3" s="168"/>
      <c r="BH3" s="168"/>
      <c r="BI3" s="168"/>
      <c r="BJ3" s="168"/>
      <c r="BK3" s="168"/>
      <c r="BL3" s="168"/>
      <c r="BM3" s="168"/>
      <c r="BN3" s="168"/>
      <c r="BO3" s="168"/>
      <c r="BP3" s="168"/>
      <c r="BQ3" s="168"/>
      <c r="BR3" s="168"/>
      <c r="BS3" s="168"/>
      <c r="BT3" s="168"/>
      <c r="BU3" s="168"/>
      <c r="BV3" s="168"/>
      <c r="BW3" s="168"/>
      <c r="BX3" s="168"/>
      <c r="BY3" s="168"/>
      <c r="BZ3" s="18"/>
      <c r="CA3" s="18"/>
      <c r="CB3" s="18"/>
      <c r="CC3" s="18"/>
      <c r="CD3" s="18"/>
    </row>
    <row r="4" spans="1:82" ht="15" customHeight="1" x14ac:dyDescent="0.25">
      <c r="K4" s="4"/>
      <c r="L4" s="4"/>
      <c r="M4" s="4"/>
      <c r="N4" s="4"/>
      <c r="O4" s="4"/>
      <c r="P4" s="4"/>
      <c r="Q4" s="4"/>
      <c r="R4" s="4"/>
      <c r="S4" s="4"/>
      <c r="T4" s="4"/>
      <c r="U4" s="168"/>
      <c r="V4" s="168"/>
      <c r="W4" s="168"/>
      <c r="X4" s="168"/>
      <c r="Y4" s="168"/>
      <c r="Z4" s="168"/>
      <c r="AA4" s="168"/>
      <c r="AB4" s="168"/>
      <c r="AC4" s="168"/>
      <c r="AD4" s="168"/>
      <c r="AE4" s="168"/>
      <c r="AF4" s="168"/>
      <c r="AG4" s="168"/>
      <c r="AH4" s="168"/>
      <c r="AI4" s="168"/>
      <c r="AJ4" s="168"/>
      <c r="AK4" s="168"/>
      <c r="AL4" s="168"/>
      <c r="BG4" s="168"/>
      <c r="BH4" s="168"/>
      <c r="BI4" s="168"/>
      <c r="BJ4" s="168"/>
      <c r="BK4" s="168"/>
      <c r="BL4" s="168"/>
      <c r="BM4" s="168"/>
      <c r="BN4" s="168"/>
      <c r="BO4" s="168"/>
      <c r="BP4" s="168"/>
      <c r="BQ4" s="168"/>
      <c r="BR4" s="168"/>
      <c r="BS4" s="168"/>
      <c r="BT4" s="168"/>
      <c r="BU4" s="168"/>
      <c r="BV4" s="168"/>
      <c r="BW4" s="168"/>
      <c r="BX4" s="168"/>
      <c r="BY4" s="168"/>
      <c r="BZ4" s="18"/>
      <c r="CA4" s="18"/>
      <c r="CB4" s="18"/>
      <c r="CC4" s="18"/>
      <c r="CD4" s="18"/>
    </row>
    <row r="5" spans="1:82" ht="4.9000000000000004" customHeight="1" x14ac:dyDescent="0.25">
      <c r="K5" s="4"/>
      <c r="L5" s="4"/>
      <c r="M5" s="4"/>
      <c r="N5" s="4"/>
      <c r="O5" s="4"/>
      <c r="P5" s="4"/>
      <c r="Q5" s="4"/>
      <c r="R5" s="4"/>
      <c r="S5" s="4"/>
      <c r="T5" s="4"/>
      <c r="U5" s="129"/>
      <c r="V5" s="129"/>
      <c r="W5" s="129"/>
      <c r="X5" s="129"/>
      <c r="Y5" s="129"/>
      <c r="Z5" s="129"/>
      <c r="AA5" s="129"/>
      <c r="AB5" s="129"/>
      <c r="AC5" s="129"/>
      <c r="AD5" s="129"/>
      <c r="AE5" s="129"/>
      <c r="AF5" s="129"/>
      <c r="AG5" s="129"/>
      <c r="AH5" s="129"/>
      <c r="AI5" s="129"/>
      <c r="AJ5" s="129"/>
      <c r="AK5" s="129"/>
      <c r="AL5" s="129"/>
    </row>
    <row r="6" spans="1:82" ht="15" customHeight="1" x14ac:dyDescent="0.25">
      <c r="A6" s="19"/>
      <c r="B6" s="20" t="s">
        <v>97</v>
      </c>
      <c r="C6" s="20"/>
      <c r="D6" s="20"/>
      <c r="E6" s="20"/>
      <c r="F6" s="20"/>
      <c r="G6" s="20"/>
      <c r="H6" s="20"/>
      <c r="I6" s="20"/>
      <c r="J6" s="20"/>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2"/>
      <c r="AS6" s="174" t="s">
        <v>98</v>
      </c>
      <c r="AT6" s="174"/>
      <c r="AU6" s="174"/>
      <c r="AV6" s="174"/>
      <c r="AW6" s="174"/>
      <c r="AX6" s="174"/>
      <c r="AY6" s="174"/>
      <c r="AZ6" s="174"/>
      <c r="BA6" s="174"/>
      <c r="BB6" s="174"/>
      <c r="BC6" s="174"/>
      <c r="BD6" s="174"/>
      <c r="BE6" s="174"/>
      <c r="BF6" s="174"/>
      <c r="BG6" s="66"/>
      <c r="BH6" s="66"/>
      <c r="BI6" s="66"/>
      <c r="BJ6" s="66"/>
      <c r="BK6" s="66"/>
      <c r="BL6" s="66"/>
      <c r="BM6" s="66"/>
      <c r="BN6" s="66"/>
      <c r="BO6" s="66"/>
      <c r="BP6" s="66"/>
      <c r="BQ6" s="66"/>
      <c r="BR6" s="66"/>
      <c r="BS6" s="66"/>
      <c r="BT6" s="66"/>
      <c r="BU6" s="66"/>
      <c r="BV6" s="66"/>
      <c r="BW6" s="66"/>
      <c r="BX6" s="66"/>
      <c r="BY6" s="66"/>
      <c r="BZ6" s="66"/>
    </row>
    <row r="7" spans="1:82" ht="15" customHeight="1" x14ac:dyDescent="0.25">
      <c r="A7" s="23"/>
      <c r="B7" s="24" t="s">
        <v>99</v>
      </c>
      <c r="C7" s="24"/>
      <c r="D7" s="24"/>
      <c r="E7" s="184"/>
      <c r="F7" s="184"/>
      <c r="G7" s="184"/>
      <c r="H7" s="184"/>
      <c r="I7" s="184"/>
      <c r="J7" s="184"/>
      <c r="K7" s="184"/>
      <c r="L7" s="184"/>
      <c r="M7" s="184"/>
      <c r="N7" s="184"/>
      <c r="O7" s="184"/>
      <c r="P7" s="184"/>
      <c r="Q7" s="184"/>
      <c r="R7" s="184"/>
      <c r="S7" s="184"/>
      <c r="T7" s="184"/>
      <c r="U7" s="184"/>
      <c r="V7" s="184"/>
      <c r="W7" s="184"/>
      <c r="X7" s="184"/>
      <c r="Y7" s="184"/>
      <c r="Z7" s="184"/>
      <c r="AA7" s="24"/>
      <c r="AB7" s="24"/>
      <c r="AC7" s="24"/>
      <c r="AD7" s="24"/>
      <c r="AE7" s="25" t="s">
        <v>100</v>
      </c>
      <c r="AF7" s="185"/>
      <c r="AG7" s="185"/>
      <c r="AH7" s="185"/>
      <c r="AI7" s="185"/>
      <c r="AJ7" s="185"/>
      <c r="AK7" s="185"/>
      <c r="AL7" s="26"/>
      <c r="AS7" s="174"/>
      <c r="AT7" s="174"/>
      <c r="AU7" s="174"/>
      <c r="AV7" s="174"/>
      <c r="AW7" s="174"/>
      <c r="AX7" s="174"/>
      <c r="AY7" s="174"/>
      <c r="AZ7" s="174"/>
      <c r="BA7" s="174"/>
      <c r="BB7" s="174"/>
      <c r="BC7" s="174"/>
      <c r="BD7" s="174"/>
      <c r="BE7" s="174"/>
      <c r="BF7" s="174"/>
      <c r="BG7" s="66"/>
      <c r="BH7" s="66"/>
      <c r="BI7" s="66"/>
      <c r="BJ7" s="66"/>
      <c r="BK7" s="66"/>
      <c r="BL7" s="66"/>
      <c r="BM7" s="66"/>
      <c r="BN7" s="66"/>
      <c r="BO7" s="66"/>
      <c r="BP7" s="66"/>
      <c r="BQ7" s="66"/>
      <c r="BR7" s="66"/>
      <c r="BS7" s="66"/>
      <c r="BT7" s="66"/>
      <c r="BU7" s="66"/>
      <c r="BV7" s="66"/>
      <c r="BW7" s="66"/>
      <c r="BX7" s="66"/>
      <c r="BY7" s="66"/>
      <c r="BZ7" s="66"/>
    </row>
    <row r="8" spans="1:82" ht="4.9000000000000004" customHeight="1" x14ac:dyDescent="0.25">
      <c r="A8" s="23"/>
      <c r="B8" s="24"/>
      <c r="C8" s="24"/>
      <c r="D8" s="24"/>
      <c r="E8" s="24"/>
      <c r="F8" s="24"/>
      <c r="G8" s="24"/>
      <c r="H8" s="24"/>
      <c r="I8" s="24"/>
      <c r="J8" s="21"/>
      <c r="K8" s="24"/>
      <c r="L8" s="24"/>
      <c r="M8" s="24"/>
      <c r="N8" s="24"/>
      <c r="O8" s="24"/>
      <c r="P8" s="24"/>
      <c r="Q8" s="24"/>
      <c r="R8" s="24"/>
      <c r="S8" s="24"/>
      <c r="T8" s="21"/>
      <c r="U8" s="24"/>
      <c r="V8" s="24"/>
      <c r="W8" s="24"/>
      <c r="X8" s="24"/>
      <c r="Y8" s="24"/>
      <c r="Z8" s="24"/>
      <c r="AA8" s="24"/>
      <c r="AB8" s="24"/>
      <c r="AC8" s="24"/>
      <c r="AD8" s="24"/>
      <c r="AE8" s="24"/>
      <c r="AF8" s="25"/>
      <c r="AG8" s="25"/>
      <c r="AH8" s="25"/>
      <c r="AI8" s="25"/>
      <c r="AJ8" s="24"/>
      <c r="AK8" s="24"/>
      <c r="AL8" s="26"/>
    </row>
    <row r="9" spans="1:82" ht="15" customHeight="1" x14ac:dyDescent="0.2">
      <c r="A9" s="23"/>
      <c r="B9" s="24" t="s">
        <v>101</v>
      </c>
      <c r="C9" s="24"/>
      <c r="D9" s="24"/>
      <c r="E9" s="24"/>
      <c r="F9" s="25"/>
      <c r="G9" s="101"/>
      <c r="H9" s="24" t="s">
        <v>253</v>
      </c>
      <c r="I9" s="24"/>
      <c r="J9" s="24"/>
      <c r="K9" s="24"/>
      <c r="L9" s="24"/>
      <c r="M9" s="24"/>
      <c r="N9" s="101"/>
      <c r="O9" s="24" t="s">
        <v>254</v>
      </c>
      <c r="P9" s="24"/>
      <c r="Q9" s="24"/>
      <c r="R9" s="24"/>
      <c r="S9" s="24"/>
      <c r="T9" s="24"/>
      <c r="U9" s="24"/>
      <c r="V9" s="24"/>
      <c r="W9" s="24"/>
      <c r="X9" s="101"/>
      <c r="Y9" s="24" t="str">
        <f>Tables!C23</f>
        <v xml:space="preserve"> O&amp;M Agreement</v>
      </c>
      <c r="Z9" s="24"/>
      <c r="AA9" s="24"/>
      <c r="AB9" s="24"/>
      <c r="AC9" s="24"/>
      <c r="AD9" s="24"/>
      <c r="AE9" s="101"/>
      <c r="AF9" s="24" t="s">
        <v>255</v>
      </c>
      <c r="AG9" s="24"/>
      <c r="AH9" s="24"/>
      <c r="AI9" s="24"/>
      <c r="AJ9" s="24"/>
      <c r="AK9" s="24"/>
      <c r="AL9" s="26"/>
      <c r="AS9" s="56">
        <v>1</v>
      </c>
      <c r="AT9" s="17" t="s">
        <v>256</v>
      </c>
      <c r="BC9" s="42"/>
      <c r="BD9" s="42"/>
      <c r="BE9" s="42"/>
      <c r="BF9" s="42"/>
      <c r="BG9" s="42"/>
      <c r="BH9" s="42"/>
      <c r="BI9" s="42"/>
      <c r="BJ9" s="42"/>
      <c r="BK9" s="42"/>
      <c r="BL9" s="42"/>
      <c r="BM9" s="42"/>
      <c r="BN9" s="42"/>
      <c r="BO9" s="42"/>
      <c r="BP9" s="42"/>
      <c r="BQ9" s="42"/>
      <c r="BR9" s="42"/>
      <c r="BS9" s="42"/>
      <c r="BT9" s="42"/>
      <c r="BU9" s="42"/>
      <c r="BV9" s="42"/>
      <c r="BW9" s="42"/>
      <c r="BX9" s="42"/>
      <c r="BY9" s="42"/>
      <c r="BZ9" s="42"/>
    </row>
    <row r="10" spans="1:82" ht="4.9000000000000004" customHeight="1" x14ac:dyDescent="0.2">
      <c r="A10" s="23"/>
      <c r="B10" s="24"/>
      <c r="C10" s="24"/>
      <c r="D10" s="24"/>
      <c r="E10" s="24"/>
      <c r="F10" s="25"/>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6"/>
      <c r="AT10" s="17"/>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row>
    <row r="11" spans="1:82" ht="15" customHeight="1" x14ac:dyDescent="0.2">
      <c r="A11" s="23"/>
      <c r="B11" s="24" t="s">
        <v>106</v>
      </c>
      <c r="C11" s="24"/>
      <c r="D11" s="24"/>
      <c r="E11" s="24"/>
      <c r="F11" s="24"/>
      <c r="G11" s="101"/>
      <c r="H11" s="24" t="s">
        <v>107</v>
      </c>
      <c r="I11" s="24"/>
      <c r="J11" s="24"/>
      <c r="K11" s="24"/>
      <c r="L11" s="24"/>
      <c r="M11" s="24"/>
      <c r="N11" s="101"/>
      <c r="O11" s="24" t="s">
        <v>108</v>
      </c>
      <c r="P11" s="24"/>
      <c r="Q11" s="24"/>
      <c r="R11" s="24"/>
      <c r="S11" s="24"/>
      <c r="T11" s="24"/>
      <c r="U11" s="24"/>
      <c r="V11" s="24"/>
      <c r="W11" s="24"/>
      <c r="X11" s="101"/>
      <c r="Y11" s="24" t="s">
        <v>109</v>
      </c>
      <c r="Z11" s="24"/>
      <c r="AA11" s="24"/>
      <c r="AB11" s="24"/>
      <c r="AC11" s="24"/>
      <c r="AD11" s="24"/>
      <c r="AE11" s="101"/>
      <c r="AF11" s="24" t="s">
        <v>110</v>
      </c>
      <c r="AG11" s="24"/>
      <c r="AH11" s="24"/>
      <c r="AI11" s="24"/>
      <c r="AJ11" s="24"/>
      <c r="AK11" s="24"/>
      <c r="AL11" s="26"/>
      <c r="AT11" s="132" t="s">
        <v>257</v>
      </c>
      <c r="AU11" s="17" t="s">
        <v>258</v>
      </c>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row>
    <row r="12" spans="1:82" ht="4.9000000000000004" customHeight="1" x14ac:dyDescent="0.2">
      <c r="A12" s="23"/>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6"/>
      <c r="AT12" s="132"/>
      <c r="AU12" s="17"/>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row>
    <row r="13" spans="1:82" ht="15" customHeight="1" x14ac:dyDescent="0.2">
      <c r="A13" s="23"/>
      <c r="B13" s="24" t="s">
        <v>112</v>
      </c>
      <c r="C13" s="25"/>
      <c r="D13" s="25"/>
      <c r="E13" s="25"/>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26"/>
      <c r="AT13" s="132" t="s">
        <v>259</v>
      </c>
      <c r="AU13" s="17" t="s">
        <v>260</v>
      </c>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row>
    <row r="14" spans="1:82" ht="4.9000000000000004" customHeight="1" x14ac:dyDescent="0.25">
      <c r="A14" s="27"/>
      <c r="B14" s="130"/>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28"/>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row>
    <row r="15" spans="1:82" ht="4.9000000000000004" customHeight="1" x14ac:dyDescent="0.25">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row>
    <row r="16" spans="1:82" ht="15" customHeight="1" x14ac:dyDescent="0.2">
      <c r="B16" s="1" t="s">
        <v>114</v>
      </c>
      <c r="C16" s="1"/>
      <c r="D16" s="1"/>
      <c r="E16" s="1"/>
      <c r="F16" s="1"/>
      <c r="G16" s="1"/>
      <c r="H16" s="1"/>
      <c r="I16" s="1"/>
      <c r="J16" s="1"/>
      <c r="AE16" s="133" t="str">
        <f>IF(Tables!C24=0,"",Tables!C24&amp;": ")</f>
        <v xml:space="preserve">Engineering or Building No.: </v>
      </c>
      <c r="AF16" s="170"/>
      <c r="AG16" s="170"/>
      <c r="AH16" s="170"/>
      <c r="AI16" s="170"/>
      <c r="AJ16" s="170"/>
      <c r="AK16" s="170"/>
      <c r="AM16" s="117">
        <f>LEN(AE16)</f>
        <v>29</v>
      </c>
      <c r="AS16" s="56">
        <v>2</v>
      </c>
      <c r="AT16" s="17" t="s">
        <v>261</v>
      </c>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row>
    <row r="17" spans="2:81" ht="15" customHeight="1" x14ac:dyDescent="0.2">
      <c r="C17" s="133"/>
      <c r="D17" s="133" t="s">
        <v>116</v>
      </c>
      <c r="E17" s="152">
        <f>'From 2A - Design'!E17</f>
        <v>0</v>
      </c>
      <c r="F17" s="152"/>
      <c r="G17" s="152"/>
      <c r="H17" s="152"/>
      <c r="I17" s="152"/>
      <c r="J17" s="152"/>
      <c r="K17" s="152"/>
      <c r="L17" s="152"/>
      <c r="M17" s="152"/>
      <c r="N17" s="152"/>
      <c r="O17" s="152"/>
      <c r="P17" s="152"/>
      <c r="Q17" s="152"/>
      <c r="R17" s="152"/>
      <c r="S17" s="152"/>
      <c r="T17" s="152"/>
      <c r="U17" s="152"/>
      <c r="V17" s="152"/>
      <c r="W17" s="152"/>
      <c r="X17" s="152"/>
      <c r="Y17" s="152"/>
      <c r="Z17" s="152"/>
      <c r="AE17" s="133" t="s">
        <v>117</v>
      </c>
      <c r="AF17" s="178"/>
      <c r="AG17" s="178"/>
      <c r="AH17" s="178"/>
      <c r="AI17" s="178"/>
      <c r="AJ17" s="178"/>
      <c r="AK17" s="178"/>
      <c r="AT17" s="132" t="s">
        <v>257</v>
      </c>
      <c r="AU17" s="17" t="s">
        <v>262</v>
      </c>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row>
    <row r="18" spans="2:81" ht="15" customHeight="1" x14ac:dyDescent="0.2">
      <c r="C18" s="133"/>
      <c r="D18" s="133" t="s">
        <v>119</v>
      </c>
      <c r="E18" s="194">
        <f>'From 2A - Design'!$E$18</f>
        <v>0</v>
      </c>
      <c r="F18" s="194"/>
      <c r="G18" s="194"/>
      <c r="H18" s="194"/>
      <c r="I18" s="194"/>
      <c r="J18" s="194"/>
      <c r="K18" s="194"/>
      <c r="L18" s="194"/>
      <c r="M18" s="194"/>
      <c r="N18" s="194"/>
      <c r="O18" s="194"/>
      <c r="P18" s="194"/>
      <c r="Q18" s="194"/>
      <c r="R18" s="194"/>
      <c r="S18" s="194"/>
      <c r="T18" s="194"/>
      <c r="U18" s="194"/>
      <c r="V18" s="194"/>
      <c r="W18" s="194"/>
      <c r="X18" s="194"/>
      <c r="Y18" s="194"/>
      <c r="Z18" s="194"/>
      <c r="AE18" s="133" t="s">
        <v>120</v>
      </c>
      <c r="AF18" s="138">
        <f>'From 2A - Design'!AE18</f>
        <v>0</v>
      </c>
      <c r="AG18" s="138"/>
      <c r="AH18" s="138"/>
      <c r="AI18" s="138"/>
      <c r="AJ18" s="138"/>
      <c r="AK18" s="138"/>
      <c r="AT18" s="132" t="s">
        <v>259</v>
      </c>
      <c r="AU18" s="17" t="s">
        <v>263</v>
      </c>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row>
    <row r="19" spans="2:81" ht="4.9000000000000004" customHeight="1" x14ac:dyDescent="0.25">
      <c r="F19" s="133"/>
      <c r="G19" s="133"/>
      <c r="H19" s="133"/>
      <c r="I19" s="133"/>
      <c r="J19" s="133"/>
      <c r="BU19" s="42"/>
      <c r="BV19" s="42"/>
      <c r="BW19" s="42"/>
      <c r="BX19" s="42"/>
      <c r="BY19" s="42"/>
      <c r="BZ19" s="42"/>
    </row>
    <row r="20" spans="2:81" ht="15" customHeight="1" x14ac:dyDescent="0.25">
      <c r="B20" s="3" t="s">
        <v>101</v>
      </c>
      <c r="F20" s="133"/>
      <c r="G20" s="55"/>
      <c r="H20" s="3" t="s">
        <v>253</v>
      </c>
      <c r="I20" s="133"/>
      <c r="N20" s="55"/>
      <c r="O20" s="3" t="s">
        <v>254</v>
      </c>
      <c r="X20" s="55"/>
      <c r="Y20" s="3" t="str">
        <f>Tables!C23</f>
        <v xml:space="preserve"> O&amp;M Agreement</v>
      </c>
      <c r="AE20" s="55"/>
      <c r="AF20" s="3" t="s">
        <v>255</v>
      </c>
      <c r="AU20" s="93" t="s">
        <v>226</v>
      </c>
      <c r="AV20" s="17" t="s">
        <v>264</v>
      </c>
      <c r="AW20" s="17"/>
      <c r="AX20" s="17"/>
      <c r="AY20" s="17"/>
      <c r="AZ20" s="17"/>
      <c r="BA20" s="17"/>
      <c r="BB20" s="17"/>
      <c r="BC20"/>
      <c r="BD20"/>
      <c r="BE20"/>
      <c r="BF20"/>
      <c r="BG20"/>
      <c r="BH20"/>
      <c r="BI20"/>
      <c r="BJ20"/>
      <c r="BK20"/>
      <c r="BL20"/>
      <c r="BM20"/>
      <c r="BN20"/>
      <c r="BO20"/>
      <c r="BP20"/>
      <c r="BQ20"/>
      <c r="BR20"/>
      <c r="BS20"/>
      <c r="BT20"/>
      <c r="BU20" s="42"/>
      <c r="BV20" s="42"/>
      <c r="BW20" s="42"/>
      <c r="BX20" s="42"/>
      <c r="BY20" s="42"/>
      <c r="BZ20" s="42"/>
    </row>
    <row r="21" spans="2:81" ht="4.9000000000000004" customHeight="1" x14ac:dyDescent="0.25">
      <c r="AU21" s="93"/>
      <c r="AV21" s="17"/>
      <c r="AW21" s="17"/>
      <c r="AX21" s="17"/>
      <c r="AY21" s="17"/>
      <c r="AZ21" s="17"/>
      <c r="BA21" s="17"/>
      <c r="BB21" s="17"/>
      <c r="BC21"/>
      <c r="BD21"/>
      <c r="BE21"/>
      <c r="BF21"/>
      <c r="BG21"/>
      <c r="BH21"/>
      <c r="BI21"/>
      <c r="BJ21"/>
      <c r="BK21"/>
      <c r="BL21"/>
      <c r="BM21"/>
      <c r="BN21"/>
      <c r="BO21"/>
      <c r="BP21"/>
      <c r="BQ21"/>
      <c r="BR21"/>
      <c r="BS21"/>
      <c r="BT21"/>
      <c r="BU21" s="42"/>
      <c r="BV21" s="42"/>
      <c r="BW21" s="42"/>
      <c r="BX21" s="42"/>
      <c r="BY21" s="42"/>
      <c r="BZ21" s="42"/>
    </row>
    <row r="22" spans="2:81" ht="15" customHeight="1" x14ac:dyDescent="0.25">
      <c r="B22" s="186" t="s">
        <v>169</v>
      </c>
      <c r="C22" s="186"/>
      <c r="D22" s="186"/>
      <c r="E22" s="186"/>
      <c r="F22" s="186"/>
      <c r="G22" s="186"/>
      <c r="H22" s="186"/>
      <c r="I22" s="186"/>
      <c r="J22" s="186"/>
      <c r="K22" s="186"/>
      <c r="L22" s="186"/>
      <c r="M22" s="186"/>
      <c r="N22" s="186"/>
      <c r="O22" s="186"/>
      <c r="P22" s="186"/>
      <c r="Q22" s="186"/>
      <c r="R22" s="186"/>
      <c r="S22" s="186"/>
      <c r="T22" s="186"/>
      <c r="U22" s="186"/>
      <c r="V22" s="186"/>
      <c r="W22" s="186"/>
      <c r="X22" s="186"/>
      <c r="Y22" s="186"/>
      <c r="Z22" s="186"/>
      <c r="AA22" s="186"/>
      <c r="AB22" s="186"/>
      <c r="AC22" s="186"/>
      <c r="AD22" s="186"/>
      <c r="AE22" s="186"/>
      <c r="AF22" s="186"/>
      <c r="AG22" s="186"/>
      <c r="AH22" s="186"/>
      <c r="AI22" s="186"/>
      <c r="AJ22" s="186"/>
      <c r="AK22" s="186"/>
      <c r="AL22" s="186"/>
      <c r="AM22" s="102"/>
      <c r="AN22" s="102"/>
      <c r="AS22" s="3"/>
      <c r="AU22" s="93" t="s">
        <v>226</v>
      </c>
      <c r="AV22" s="17" t="s">
        <v>103</v>
      </c>
      <c r="AW22" s="17"/>
      <c r="AX22" s="17"/>
      <c r="AY22" s="17"/>
      <c r="AZ22" s="17"/>
      <c r="BA22" s="17"/>
      <c r="BB22" s="17"/>
      <c r="BC22"/>
      <c r="BD22"/>
      <c r="BE22"/>
      <c r="BF22"/>
      <c r="BG22"/>
      <c r="BH22"/>
      <c r="BI22"/>
      <c r="BJ22"/>
      <c r="BK22"/>
      <c r="BL22"/>
      <c r="BM22"/>
      <c r="BN22"/>
      <c r="BO22"/>
      <c r="BP22"/>
      <c r="BQ22"/>
      <c r="BR22"/>
      <c r="BS22"/>
      <c r="BT22"/>
      <c r="BU22" s="42"/>
      <c r="BV22" s="42"/>
      <c r="BW22" s="42"/>
      <c r="BX22" s="42"/>
      <c r="BY22" s="42"/>
      <c r="BZ22" s="42"/>
    </row>
    <row r="23" spans="2:81" ht="15" customHeight="1" x14ac:dyDescent="0.25">
      <c r="B23" s="1" t="s">
        <v>265</v>
      </c>
      <c r="C23" s="1"/>
      <c r="D23" s="1"/>
      <c r="E23" s="1"/>
      <c r="J23" s="1"/>
      <c r="K23" s="1"/>
      <c r="L23" s="1"/>
      <c r="M23" s="1"/>
      <c r="N23" s="1"/>
      <c r="O23" s="1"/>
      <c r="P23" s="1"/>
      <c r="Q23" s="1"/>
      <c r="R23" s="1"/>
      <c r="S23" s="1"/>
      <c r="T23" s="103"/>
      <c r="U23" s="131" t="s">
        <v>266</v>
      </c>
      <c r="W23" s="1"/>
      <c r="X23" s="1"/>
      <c r="AB23" s="1"/>
      <c r="AC23" s="1"/>
      <c r="AD23" s="1"/>
      <c r="AE23" s="1"/>
      <c r="AF23" s="1"/>
      <c r="AG23" s="1"/>
      <c r="AH23" s="1"/>
      <c r="AI23" s="1"/>
      <c r="AJ23" s="1"/>
      <c r="AK23" s="1"/>
      <c r="AL23" s="1"/>
      <c r="AS23" s="3"/>
      <c r="AU23" s="93" t="s">
        <v>226</v>
      </c>
      <c r="AV23" s="3" t="s">
        <v>267</v>
      </c>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row>
    <row r="24" spans="2:81" ht="15" customHeight="1" x14ac:dyDescent="0.25">
      <c r="B24" s="133"/>
      <c r="D24" s="133" t="s">
        <v>170</v>
      </c>
      <c r="E24" s="195">
        <f>'From 2A - Design'!E61</f>
        <v>0</v>
      </c>
      <c r="F24" s="195"/>
      <c r="G24" s="195"/>
      <c r="H24" s="195"/>
      <c r="K24" s="133" t="s">
        <v>268</v>
      </c>
      <c r="L24" s="152">
        <f>'From 2A - Design'!N61</f>
        <v>0</v>
      </c>
      <c r="M24" s="152"/>
      <c r="N24" s="152"/>
      <c r="O24" s="152"/>
      <c r="T24" s="104"/>
      <c r="X24" s="133" t="s">
        <v>269</v>
      </c>
      <c r="Y24" s="166"/>
      <c r="Z24" s="166"/>
      <c r="AA24" s="166"/>
      <c r="AB24" s="166"/>
      <c r="AG24" s="133" t="s">
        <v>268</v>
      </c>
      <c r="AH24" s="166"/>
      <c r="AI24" s="166"/>
      <c r="AJ24" s="166"/>
      <c r="AK24" s="166"/>
      <c r="AS24" s="3"/>
      <c r="AU24" s="93" t="s">
        <v>226</v>
      </c>
      <c r="AV24" s="3" t="str">
        <f>Tables!C23</f>
        <v xml:space="preserve"> O&amp;M Agreement</v>
      </c>
      <c r="BC24" s="42"/>
      <c r="BD24" s="42"/>
      <c r="BE24" s="42"/>
      <c r="BF24" s="42"/>
      <c r="BG24" s="42"/>
      <c r="BH24" s="42"/>
      <c r="BI24" s="42"/>
      <c r="BJ24" s="42"/>
      <c r="BK24" s="42"/>
      <c r="BL24" s="42"/>
      <c r="BM24" s="42"/>
      <c r="BN24" s="42"/>
      <c r="BO24" s="42"/>
      <c r="BP24" s="42"/>
      <c r="BQ24" s="42"/>
      <c r="BR24" s="42"/>
      <c r="BS24" s="42"/>
      <c r="BT24" s="42"/>
      <c r="BU24"/>
      <c r="BV24"/>
      <c r="BW24"/>
      <c r="BX24"/>
      <c r="BY24"/>
      <c r="BZ24"/>
      <c r="CA24" s="105"/>
      <c r="CB24" s="105"/>
      <c r="CC24" s="105"/>
    </row>
    <row r="25" spans="2:81" ht="15" customHeight="1" x14ac:dyDescent="0.25">
      <c r="B25" s="133"/>
      <c r="D25" s="133" t="s">
        <v>173</v>
      </c>
      <c r="E25" s="196">
        <f>'From 2A - Design'!E62</f>
        <v>0</v>
      </c>
      <c r="F25" s="196"/>
      <c r="G25" s="196"/>
      <c r="H25" s="15" t="s">
        <v>174</v>
      </c>
      <c r="T25" s="104"/>
      <c r="X25" s="133" t="s">
        <v>270</v>
      </c>
      <c r="Y25" s="160"/>
      <c r="Z25" s="160"/>
      <c r="AA25" s="160"/>
      <c r="AB25" s="3" t="s">
        <v>174</v>
      </c>
      <c r="AM25" s="117">
        <f>IF(ISBLANK(Y25),1,2)</f>
        <v>1</v>
      </c>
      <c r="AS25" s="56">
        <v>3</v>
      </c>
      <c r="AT25" s="17" t="s">
        <v>271</v>
      </c>
      <c r="BU25"/>
      <c r="BV25"/>
      <c r="BW25"/>
      <c r="BX25"/>
      <c r="BY25"/>
      <c r="BZ25"/>
      <c r="CA25" s="105"/>
      <c r="CB25" s="105"/>
      <c r="CC25" s="105"/>
    </row>
    <row r="26" spans="2:81" ht="15" customHeight="1" x14ac:dyDescent="0.25">
      <c r="B26" s="133"/>
      <c r="D26" s="133" t="s">
        <v>175</v>
      </c>
      <c r="E26" s="196">
        <f>'From 2A - Design'!E63</f>
        <v>0</v>
      </c>
      <c r="F26" s="196"/>
      <c r="G26" s="196"/>
      <c r="H26" s="15" t="s">
        <v>174</v>
      </c>
      <c r="K26" s="133" t="s">
        <v>272</v>
      </c>
      <c r="L26" s="180">
        <f>'From 2A - Design'!N63</f>
        <v>0</v>
      </c>
      <c r="M26" s="180"/>
      <c r="N26" s="180"/>
      <c r="O26" s="3" t="s">
        <v>174</v>
      </c>
      <c r="S26" s="46"/>
      <c r="T26" s="104"/>
      <c r="X26" s="133" t="s">
        <v>273</v>
      </c>
      <c r="Y26" s="160"/>
      <c r="Z26" s="160"/>
      <c r="AA26" s="160"/>
      <c r="AB26" s="3" t="s">
        <v>174</v>
      </c>
      <c r="AG26" s="133" t="s">
        <v>272</v>
      </c>
      <c r="AH26" s="163"/>
      <c r="AI26" s="163"/>
      <c r="AJ26" s="163"/>
      <c r="AK26" s="3" t="s">
        <v>174</v>
      </c>
      <c r="AM26" s="117">
        <f>IF(AND(ISBLANK(Y26),ISBLANK(AH26)),1,2)</f>
        <v>1</v>
      </c>
      <c r="AT26" s="132" t="s">
        <v>257</v>
      </c>
      <c r="AU26" s="17" t="s">
        <v>274</v>
      </c>
      <c r="AV26" s="17"/>
      <c r="AW26" s="17"/>
      <c r="AX26" s="17"/>
      <c r="AY26" s="17"/>
      <c r="AZ26" s="17"/>
      <c r="BA26" s="17"/>
      <c r="BB26" s="17"/>
      <c r="BC26"/>
      <c r="BD26"/>
      <c r="BE26"/>
      <c r="BF26"/>
      <c r="BG26"/>
      <c r="BH26"/>
      <c r="BI26"/>
      <c r="BJ26"/>
      <c r="BK26"/>
      <c r="BL26"/>
      <c r="BM26"/>
      <c r="BN26"/>
      <c r="BO26"/>
      <c r="BP26"/>
      <c r="BQ26"/>
      <c r="BR26"/>
      <c r="BS26"/>
      <c r="BT26"/>
      <c r="BU26"/>
      <c r="BV26"/>
      <c r="BW26"/>
      <c r="BX26"/>
      <c r="BY26"/>
      <c r="BZ26"/>
    </row>
    <row r="27" spans="2:81" ht="15" customHeight="1" x14ac:dyDescent="0.25">
      <c r="B27" s="133"/>
      <c r="D27" s="133" t="s">
        <v>177</v>
      </c>
      <c r="E27" s="196">
        <f>'From 2A - Design'!E64</f>
        <v>0</v>
      </c>
      <c r="F27" s="196"/>
      <c r="G27" s="196"/>
      <c r="H27" s="15" t="s">
        <v>174</v>
      </c>
      <c r="K27" s="133" t="s">
        <v>275</v>
      </c>
      <c r="L27" s="196">
        <f>'From 2A - Design'!N64</f>
        <v>0</v>
      </c>
      <c r="M27" s="196"/>
      <c r="N27" s="196"/>
      <c r="O27" s="3" t="s">
        <v>174</v>
      </c>
      <c r="S27" s="46"/>
      <c r="T27" s="104"/>
      <c r="X27" s="133" t="s">
        <v>276</v>
      </c>
      <c r="Y27" s="160"/>
      <c r="Z27" s="160"/>
      <c r="AA27" s="160"/>
      <c r="AB27" s="3" t="s">
        <v>174</v>
      </c>
      <c r="AG27" s="133" t="s">
        <v>275</v>
      </c>
      <c r="AH27" s="160"/>
      <c r="AI27" s="160"/>
      <c r="AJ27" s="160"/>
      <c r="AK27" s="3" t="s">
        <v>174</v>
      </c>
      <c r="AU27" s="17" t="s">
        <v>277</v>
      </c>
      <c r="AV27" s="17"/>
      <c r="AW27" s="17"/>
      <c r="AX27" s="17"/>
      <c r="AY27" s="17"/>
      <c r="AZ27" s="17"/>
      <c r="BA27" s="17"/>
      <c r="BB27" s="17"/>
      <c r="BC27"/>
      <c r="BD27"/>
      <c r="BE27"/>
      <c r="BF27"/>
      <c r="BG27"/>
      <c r="BH27"/>
      <c r="BI27"/>
      <c r="BJ27"/>
      <c r="BK27"/>
      <c r="BL27"/>
      <c r="BM27"/>
      <c r="BN27"/>
      <c r="BO27"/>
      <c r="BP27"/>
      <c r="BQ27"/>
      <c r="BR27"/>
      <c r="BS27"/>
      <c r="BT27"/>
      <c r="BU27"/>
      <c r="BV27"/>
      <c r="BW27"/>
      <c r="BX27"/>
      <c r="BY27"/>
      <c r="BZ27"/>
    </row>
    <row r="28" spans="2:81" ht="4.9000000000000004" customHeight="1" x14ac:dyDescent="0.25">
      <c r="B28" s="133"/>
      <c r="D28" s="133"/>
      <c r="E28" s="45"/>
      <c r="F28" s="45"/>
      <c r="G28" s="45"/>
      <c r="H28" s="45"/>
      <c r="I28" s="15"/>
      <c r="N28" s="133"/>
      <c r="O28" s="46"/>
      <c r="Q28" s="46"/>
      <c r="R28" s="46"/>
      <c r="S28" s="46"/>
      <c r="T28" s="104"/>
      <c r="AE28" s="133"/>
      <c r="AF28" s="126"/>
      <c r="AG28" s="126"/>
      <c r="AH28" s="126"/>
      <c r="AI28" s="126"/>
      <c r="BU28"/>
      <c r="BV28"/>
      <c r="BW28"/>
      <c r="BX28"/>
      <c r="BY28"/>
      <c r="BZ28"/>
    </row>
    <row r="29" spans="2:81" ht="15" customHeight="1" x14ac:dyDescent="0.25">
      <c r="B29" s="133"/>
      <c r="D29" s="133" t="s">
        <v>179</v>
      </c>
      <c r="F29" s="57">
        <f>'From 2A - Design'!F66</f>
        <v>0</v>
      </c>
      <c r="G29" s="3" t="s">
        <v>84</v>
      </c>
      <c r="K29" s="57">
        <f>'From 2A - Design'!J66</f>
        <v>0</v>
      </c>
      <c r="L29" s="3" t="s">
        <v>85</v>
      </c>
      <c r="T29" s="104"/>
      <c r="X29" s="133" t="s">
        <v>278</v>
      </c>
      <c r="Z29" s="55"/>
      <c r="AA29" s="3" t="s">
        <v>84</v>
      </c>
      <c r="AE29" s="55"/>
      <c r="AF29" s="3" t="s">
        <v>85</v>
      </c>
      <c r="AM29" s="117">
        <f>IF(AND(ISBLANK(Z29),ISBLANK(AE29)),1,2)</f>
        <v>1</v>
      </c>
      <c r="AT29" s="132" t="s">
        <v>259</v>
      </c>
      <c r="AU29" s="17" t="s">
        <v>279</v>
      </c>
      <c r="BC29" s="42"/>
      <c r="BD29" s="42"/>
      <c r="BE29" s="42"/>
      <c r="BF29" s="42"/>
      <c r="BG29" s="42"/>
      <c r="BH29" s="42"/>
      <c r="BI29" s="42"/>
      <c r="BJ29" s="42"/>
      <c r="BK29" s="42"/>
      <c r="BL29" s="42"/>
      <c r="BM29" s="42"/>
      <c r="BN29" s="42"/>
      <c r="BO29" s="42"/>
      <c r="BP29" s="42"/>
      <c r="BQ29" s="42"/>
      <c r="BR29" s="42"/>
      <c r="BS29" s="42"/>
      <c r="BT29" s="42"/>
      <c r="BU29"/>
      <c r="BV29"/>
      <c r="BW29"/>
      <c r="BX29"/>
      <c r="BY29"/>
      <c r="BZ29"/>
    </row>
    <row r="30" spans="2:81" ht="4.9000000000000004" customHeight="1" x14ac:dyDescent="0.25">
      <c r="B30" s="133"/>
      <c r="D30" s="133"/>
      <c r="T30" s="104"/>
      <c r="AE30" s="133"/>
      <c r="AV30" s="17"/>
      <c r="AW30" s="17"/>
      <c r="AX30" s="17"/>
      <c r="AY30" s="17"/>
      <c r="AZ30" s="17"/>
      <c r="BA30" s="17"/>
      <c r="BB30" s="17"/>
      <c r="BC30"/>
      <c r="BD30"/>
      <c r="BE30"/>
      <c r="BF30"/>
      <c r="BG30"/>
      <c r="BH30"/>
      <c r="BI30"/>
      <c r="BJ30"/>
      <c r="BK30"/>
      <c r="BL30"/>
      <c r="BM30"/>
      <c r="BN30"/>
      <c r="BO30"/>
      <c r="BP30"/>
      <c r="BQ30"/>
      <c r="BR30"/>
      <c r="BS30"/>
      <c r="BT30"/>
      <c r="BU30" s="106"/>
      <c r="BV30" s="106"/>
      <c r="BW30" s="106"/>
      <c r="BX30" s="106"/>
      <c r="BY30" s="106"/>
      <c r="BZ30" s="106"/>
    </row>
    <row r="31" spans="2:81" ht="15" customHeight="1" x14ac:dyDescent="0.25">
      <c r="F31" s="132" t="s">
        <v>1</v>
      </c>
      <c r="G31" s="132"/>
      <c r="H31" s="132"/>
      <c r="I31" s="132"/>
      <c r="J31" s="132" t="s">
        <v>180</v>
      </c>
      <c r="L31" s="132"/>
      <c r="M31" s="132"/>
      <c r="N31" s="132" t="s">
        <v>181</v>
      </c>
      <c r="P31" s="132"/>
      <c r="Q31" s="132"/>
      <c r="R31" s="132" t="s">
        <v>182</v>
      </c>
      <c r="T31" s="107"/>
      <c r="W31" s="132" t="s">
        <v>1</v>
      </c>
      <c r="AB31" s="132" t="s">
        <v>180</v>
      </c>
      <c r="AC31" s="132"/>
      <c r="AD31" s="132"/>
      <c r="AF31" s="132" t="s">
        <v>181</v>
      </c>
      <c r="AG31" s="132"/>
      <c r="AH31" s="132"/>
      <c r="AI31" s="132"/>
      <c r="AJ31" s="132" t="s">
        <v>182</v>
      </c>
      <c r="AT31" s="132" t="s">
        <v>280</v>
      </c>
      <c r="AU31" s="17" t="s">
        <v>281</v>
      </c>
      <c r="AV31" s="17"/>
      <c r="AW31" s="17"/>
      <c r="AX31" s="17"/>
      <c r="AY31" s="17"/>
      <c r="AZ31" s="17"/>
      <c r="BA31" s="17"/>
      <c r="BB31" s="17"/>
      <c r="BC31"/>
      <c r="BD31"/>
      <c r="BE31"/>
      <c r="BF31"/>
      <c r="BG31"/>
      <c r="BH31"/>
      <c r="BI31"/>
      <c r="BJ31"/>
      <c r="BK31"/>
      <c r="BL31"/>
      <c r="BM31"/>
      <c r="BN31"/>
      <c r="BO31"/>
      <c r="BP31"/>
      <c r="BQ31"/>
      <c r="BR31"/>
      <c r="BS31"/>
      <c r="BT31"/>
      <c r="BU31"/>
      <c r="BV31"/>
      <c r="BW31"/>
      <c r="BX31"/>
      <c r="BY31"/>
      <c r="BZ31"/>
    </row>
    <row r="32" spans="2:81" ht="15" customHeight="1" x14ac:dyDescent="0.25">
      <c r="B32" s="133"/>
      <c r="D32" s="133" t="s">
        <v>282</v>
      </c>
      <c r="E32" s="152">
        <f>'From 2A - Design'!E69</f>
        <v>0</v>
      </c>
      <c r="F32" s="152"/>
      <c r="G32" s="152"/>
      <c r="H32" s="15"/>
      <c r="I32" s="180">
        <f>'From 2A - Design'!I69</f>
        <v>0</v>
      </c>
      <c r="J32" s="180"/>
      <c r="K32" s="180"/>
      <c r="L32" s="3" t="s">
        <v>184</v>
      </c>
      <c r="M32" s="180">
        <f>'From 2A - Design'!N69</f>
        <v>0</v>
      </c>
      <c r="N32" s="180"/>
      <c r="O32" s="180"/>
      <c r="P32" s="3" t="s">
        <v>184</v>
      </c>
      <c r="Q32" s="180">
        <f>'From 2A - Design'!S69</f>
        <v>0</v>
      </c>
      <c r="R32" s="180"/>
      <c r="S32" s="180"/>
      <c r="T32" s="104" t="s">
        <v>174</v>
      </c>
      <c r="V32" s="166"/>
      <c r="W32" s="166"/>
      <c r="X32" s="166"/>
      <c r="Y32" s="166"/>
      <c r="AA32" s="163"/>
      <c r="AB32" s="163"/>
      <c r="AC32" s="163"/>
      <c r="AD32" s="3" t="s">
        <v>184</v>
      </c>
      <c r="AE32" s="163"/>
      <c r="AF32" s="163"/>
      <c r="AG32" s="163"/>
      <c r="AH32" s="3" t="s">
        <v>184</v>
      </c>
      <c r="AI32" s="163"/>
      <c r="AJ32" s="163"/>
      <c r="AK32" s="163"/>
      <c r="AL32" s="3" t="s">
        <v>174</v>
      </c>
      <c r="AM32" s="117">
        <f>IF(ISBLANK(V32),1,2)</f>
        <v>1</v>
      </c>
      <c r="AU32" s="17" t="s">
        <v>283</v>
      </c>
      <c r="AV32" s="17"/>
      <c r="AW32" s="17"/>
      <c r="AX32" s="17"/>
      <c r="AY32" s="17"/>
      <c r="AZ32" s="17"/>
      <c r="BA32" s="17"/>
      <c r="BB32" s="17"/>
      <c r="BC32"/>
      <c r="BD32"/>
      <c r="BE32"/>
      <c r="BF32"/>
      <c r="BG32"/>
      <c r="BH32"/>
      <c r="BI32"/>
      <c r="BJ32"/>
      <c r="BK32"/>
      <c r="BL32"/>
      <c r="BM32"/>
      <c r="BN32"/>
      <c r="BO32"/>
      <c r="BP32"/>
      <c r="BQ32"/>
      <c r="BR32"/>
      <c r="BS32"/>
      <c r="BT32"/>
      <c r="BU32"/>
      <c r="BV32"/>
      <c r="BW32"/>
      <c r="BX32"/>
      <c r="BY32"/>
      <c r="BZ32"/>
    </row>
    <row r="33" spans="2:78" ht="15" customHeight="1" x14ac:dyDescent="0.25">
      <c r="B33" s="133"/>
      <c r="D33" s="133" t="s">
        <v>284</v>
      </c>
      <c r="E33" s="152">
        <f>'From 2A - Design'!E70</f>
        <v>0</v>
      </c>
      <c r="F33" s="152"/>
      <c r="G33" s="152"/>
      <c r="H33" s="15"/>
      <c r="I33" s="180">
        <f>'From 2A - Design'!I70</f>
        <v>0</v>
      </c>
      <c r="J33" s="180"/>
      <c r="K33" s="180"/>
      <c r="L33" s="3" t="str">
        <f>IF(E33="V-notch","deg","in")</f>
        <v>in</v>
      </c>
      <c r="M33" s="180">
        <f>'From 2A - Design'!N70</f>
        <v>0</v>
      </c>
      <c r="N33" s="180"/>
      <c r="O33" s="180"/>
      <c r="P33" s="3" t="s">
        <v>184</v>
      </c>
      <c r="Q33" s="180">
        <f>'From 2A - Design'!S70</f>
        <v>0</v>
      </c>
      <c r="R33" s="180"/>
      <c r="S33" s="180"/>
      <c r="T33" s="104" t="s">
        <v>174</v>
      </c>
      <c r="V33" s="167"/>
      <c r="W33" s="167"/>
      <c r="X33" s="167"/>
      <c r="Y33" s="167"/>
      <c r="AA33" s="160"/>
      <c r="AB33" s="160"/>
      <c r="AC33" s="160"/>
      <c r="AD33" s="3" t="str">
        <f>IF(V33="V-notch","deg","in")</f>
        <v>in</v>
      </c>
      <c r="AE33" s="160"/>
      <c r="AF33" s="160"/>
      <c r="AG33" s="160"/>
      <c r="AH33" s="3" t="s">
        <v>184</v>
      </c>
      <c r="AI33" s="160"/>
      <c r="AJ33" s="160"/>
      <c r="AK33" s="160"/>
      <c r="AL33" s="3" t="s">
        <v>174</v>
      </c>
      <c r="AM33" s="117">
        <f>IF(ISBLANK(V33),1,2)</f>
        <v>1</v>
      </c>
      <c r="AT33" s="132" t="s">
        <v>285</v>
      </c>
      <c r="AU33" s="17" t="s">
        <v>286</v>
      </c>
      <c r="AV33" s="17"/>
      <c r="AW33" s="17"/>
      <c r="AX33" s="17"/>
      <c r="AY33" s="17"/>
      <c r="AZ33" s="17"/>
      <c r="BA33" s="17"/>
      <c r="BB33" s="17"/>
      <c r="BC33"/>
      <c r="BD33"/>
      <c r="BE33"/>
      <c r="BF33"/>
      <c r="BG33"/>
      <c r="BH33"/>
      <c r="BI33"/>
      <c r="BJ33"/>
      <c r="BK33"/>
      <c r="BL33"/>
      <c r="BM33"/>
      <c r="BN33"/>
      <c r="BO33"/>
      <c r="BP33"/>
      <c r="BQ33"/>
      <c r="BR33"/>
      <c r="BS33"/>
      <c r="BT33"/>
      <c r="BU33"/>
      <c r="BV33"/>
      <c r="BW33"/>
      <c r="BX33"/>
      <c r="BY33"/>
      <c r="BZ33"/>
    </row>
    <row r="34" spans="2:78" ht="4.9000000000000004" customHeight="1" x14ac:dyDescent="0.25">
      <c r="B34" s="133"/>
      <c r="D34" s="133"/>
      <c r="F34" s="15"/>
      <c r="G34" s="15"/>
      <c r="H34" s="15"/>
      <c r="I34" s="15"/>
      <c r="K34" s="46"/>
      <c r="L34" s="46"/>
      <c r="M34" s="46"/>
      <c r="O34" s="46"/>
      <c r="P34" s="46"/>
      <c r="Q34" s="46"/>
      <c r="S34" s="46"/>
      <c r="T34" s="99"/>
      <c r="AF34" s="10"/>
      <c r="AG34" s="10"/>
      <c r="AH34" s="10"/>
      <c r="AI34" s="10"/>
      <c r="AK34" s="10"/>
      <c r="AL34" s="10"/>
      <c r="AT34" s="132"/>
      <c r="AU34" s="17"/>
      <c r="AV34" s="17"/>
      <c r="AW34" s="17"/>
      <c r="AX34" s="17"/>
      <c r="AY34" s="17"/>
      <c r="AZ34" s="17"/>
      <c r="BA34" s="17"/>
      <c r="BB34" s="17"/>
      <c r="BC34"/>
      <c r="BD34"/>
      <c r="BE34"/>
      <c r="BF34"/>
      <c r="BG34"/>
      <c r="BH34"/>
      <c r="BI34"/>
      <c r="BJ34"/>
      <c r="BK34"/>
      <c r="BL34"/>
      <c r="BM34"/>
      <c r="BN34"/>
      <c r="BO34"/>
      <c r="BP34"/>
      <c r="BQ34"/>
      <c r="BR34"/>
      <c r="BS34"/>
      <c r="BT34"/>
      <c r="BU34" s="42"/>
      <c r="BV34" s="42"/>
      <c r="BW34" s="42"/>
      <c r="BX34" s="42"/>
      <c r="BY34" s="42"/>
      <c r="BZ34" s="42"/>
    </row>
    <row r="35" spans="2:78" ht="15" customHeight="1" x14ac:dyDescent="0.25">
      <c r="B35" s="133"/>
      <c r="D35" s="133" t="s">
        <v>287</v>
      </c>
      <c r="F35" s="57">
        <f>'From 2A - Design'!F72</f>
        <v>0</v>
      </c>
      <c r="G35" s="3" t="s">
        <v>84</v>
      </c>
      <c r="K35" s="57">
        <f>'From 2A - Design'!J72</f>
        <v>0</v>
      </c>
      <c r="L35" s="3" t="s">
        <v>85</v>
      </c>
      <c r="T35" s="104"/>
      <c r="X35" s="133" t="s">
        <v>186</v>
      </c>
      <c r="Z35" s="55"/>
      <c r="AA35" s="3" t="s">
        <v>84</v>
      </c>
      <c r="AB35" s="133"/>
      <c r="AC35" s="133"/>
      <c r="AE35" s="55"/>
      <c r="AF35" s="3" t="s">
        <v>85</v>
      </c>
      <c r="AM35" s="117">
        <f>IF(AND(ISBLANK(Z35),ISBLANK(AE35)),1,2)</f>
        <v>1</v>
      </c>
      <c r="AU35" s="17" t="s">
        <v>288</v>
      </c>
      <c r="AV35" s="17"/>
      <c r="AW35" s="17"/>
      <c r="AX35" s="17"/>
      <c r="AY35" s="17"/>
      <c r="AZ35" s="17"/>
      <c r="BA35" s="17"/>
      <c r="BB35" s="17"/>
      <c r="BC35"/>
      <c r="BD35"/>
      <c r="BE35"/>
      <c r="BF35"/>
      <c r="BG35"/>
      <c r="BH35"/>
      <c r="BI35"/>
      <c r="BJ35"/>
      <c r="BK35"/>
      <c r="BL35"/>
      <c r="BM35"/>
      <c r="BN35"/>
      <c r="BO35"/>
      <c r="BP35"/>
      <c r="BQ35"/>
      <c r="BR35"/>
      <c r="BS35"/>
      <c r="BT35"/>
      <c r="BU35" s="42"/>
      <c r="BV35" s="42"/>
      <c r="BW35" s="42"/>
      <c r="BX35" s="42"/>
      <c r="BY35" s="42"/>
      <c r="BZ35" s="42"/>
    </row>
    <row r="36" spans="2:78" ht="4.9000000000000004" customHeight="1" x14ac:dyDescent="0.25">
      <c r="B36" s="133"/>
      <c r="C36" s="133"/>
      <c r="D36" s="133"/>
      <c r="T36" s="104"/>
      <c r="AA36" s="133"/>
      <c r="AB36" s="133"/>
      <c r="AC36" s="133"/>
      <c r="AD36" s="133"/>
      <c r="AU36" s="108"/>
      <c r="AV36" s="108"/>
      <c r="AW36" s="108"/>
      <c r="AX36" s="108"/>
      <c r="AY36" s="108"/>
      <c r="AZ36" s="108"/>
      <c r="BA36" s="108"/>
      <c r="BB36" s="108"/>
      <c r="BC36" s="106"/>
      <c r="BD36" s="106"/>
      <c r="BE36" s="106"/>
      <c r="BF36" s="106"/>
      <c r="BG36" s="106"/>
      <c r="BH36" s="106"/>
      <c r="BI36" s="106"/>
      <c r="BJ36" s="106"/>
      <c r="BK36" s="106"/>
      <c r="BL36" s="106"/>
      <c r="BM36" s="106"/>
      <c r="BN36" s="106"/>
      <c r="BO36" s="106"/>
      <c r="BP36" s="106"/>
      <c r="BQ36" s="106"/>
      <c r="BR36" s="106"/>
      <c r="BS36" s="106"/>
      <c r="BT36" s="106"/>
      <c r="BU36" s="42"/>
      <c r="BV36" s="42"/>
      <c r="BW36" s="42"/>
      <c r="BX36" s="42"/>
      <c r="BY36" s="42"/>
      <c r="BZ36" s="42"/>
    </row>
    <row r="37" spans="2:78" ht="15" customHeight="1" x14ac:dyDescent="0.25">
      <c r="B37" s="181" t="str">
        <f>'From 2A - Design'!B74</f>
        <v xml:space="preserve">Select: </v>
      </c>
      <c r="C37" s="181"/>
      <c r="D37" s="181"/>
      <c r="E37" s="152">
        <f>'From 2A - Design'!E74</f>
        <v>0</v>
      </c>
      <c r="F37" s="152"/>
      <c r="G37" s="152"/>
      <c r="H37" s="15"/>
      <c r="I37" s="180"/>
      <c r="J37" s="180"/>
      <c r="K37" s="180"/>
      <c r="L37" s="3" t="str">
        <f t="shared" ref="L37:L43" si="0">IF(E37="V-notch","deg","in")</f>
        <v>in</v>
      </c>
      <c r="M37" s="180">
        <f>'From 2A - Design'!N74</f>
        <v>0</v>
      </c>
      <c r="N37" s="180"/>
      <c r="O37" s="180"/>
      <c r="P37" s="3" t="s">
        <v>184</v>
      </c>
      <c r="Q37" s="180">
        <f>'From 2A - Design'!S74</f>
        <v>0</v>
      </c>
      <c r="R37" s="180"/>
      <c r="S37" s="180"/>
      <c r="T37" s="104" t="s">
        <v>174</v>
      </c>
      <c r="W37" s="166"/>
      <c r="X37" s="166"/>
      <c r="Y37" s="166"/>
      <c r="AA37" s="163"/>
      <c r="AB37" s="163"/>
      <c r="AC37" s="163"/>
      <c r="AD37" s="3" t="str">
        <f>IF(W37="V-notch","deg","in")</f>
        <v>in</v>
      </c>
      <c r="AE37" s="163"/>
      <c r="AF37" s="163"/>
      <c r="AG37" s="163"/>
      <c r="AH37" s="3" t="s">
        <v>184</v>
      </c>
      <c r="AI37" s="163"/>
      <c r="AJ37" s="163"/>
      <c r="AK37" s="163"/>
      <c r="AL37" s="3" t="s">
        <v>174</v>
      </c>
      <c r="AM37" s="117">
        <f t="shared" ref="AM37:AM43" si="1">IF(ISBLANK(W37),1,2)</f>
        <v>1</v>
      </c>
      <c r="AT37" s="132" t="s">
        <v>289</v>
      </c>
      <c r="AU37" s="17" t="s">
        <v>290</v>
      </c>
      <c r="AY37" s="17"/>
      <c r="AZ37" s="17"/>
      <c r="BA37" s="17"/>
      <c r="BB37" s="17"/>
      <c r="BC37"/>
      <c r="BD37"/>
      <c r="BE37"/>
      <c r="BF37"/>
      <c r="BG37"/>
      <c r="BH37"/>
      <c r="BI37"/>
      <c r="BJ37"/>
      <c r="BK37"/>
      <c r="BL37"/>
      <c r="BM37"/>
      <c r="BN37"/>
      <c r="BO37"/>
      <c r="BP37"/>
      <c r="BQ37"/>
      <c r="BR37"/>
      <c r="BS37"/>
      <c r="BT37"/>
      <c r="BU37" s="42"/>
      <c r="BV37" s="42"/>
      <c r="BW37" s="42"/>
      <c r="BX37" s="42"/>
      <c r="BY37" s="42"/>
      <c r="BZ37" s="42"/>
    </row>
    <row r="38" spans="2:78" ht="15" customHeight="1" x14ac:dyDescent="0.25">
      <c r="B38" s="181" t="str">
        <f>'From 2A - Design'!B75</f>
        <v xml:space="preserve">Select: </v>
      </c>
      <c r="C38" s="181"/>
      <c r="D38" s="181"/>
      <c r="E38" s="152">
        <f>'From 2A - Design'!E75</f>
        <v>0</v>
      </c>
      <c r="F38" s="152"/>
      <c r="G38" s="152"/>
      <c r="H38" s="15"/>
      <c r="I38" s="180">
        <f>'From 2A - Design'!I75</f>
        <v>0</v>
      </c>
      <c r="J38" s="180"/>
      <c r="K38" s="180"/>
      <c r="L38" s="3" t="str">
        <f t="shared" si="0"/>
        <v>in</v>
      </c>
      <c r="M38" s="180">
        <f>'From 2A - Design'!N75</f>
        <v>0</v>
      </c>
      <c r="N38" s="180"/>
      <c r="O38" s="180"/>
      <c r="P38" s="3" t="s">
        <v>184</v>
      </c>
      <c r="Q38" s="180">
        <f>'From 2A - Design'!S75</f>
        <v>0</v>
      </c>
      <c r="R38" s="180"/>
      <c r="S38" s="180"/>
      <c r="T38" s="104" t="s">
        <v>174</v>
      </c>
      <c r="W38" s="166"/>
      <c r="X38" s="166"/>
      <c r="Y38" s="166"/>
      <c r="AA38" s="160"/>
      <c r="AB38" s="160"/>
      <c r="AC38" s="160"/>
      <c r="AD38" s="3" t="str">
        <f t="shared" ref="AD38:AD43" si="2">IF(W38="V-notch","deg","in")</f>
        <v>in</v>
      </c>
      <c r="AE38" s="160"/>
      <c r="AF38" s="160"/>
      <c r="AG38" s="160"/>
      <c r="AH38" s="3" t="s">
        <v>184</v>
      </c>
      <c r="AI38" s="160"/>
      <c r="AJ38" s="160"/>
      <c r="AK38" s="160"/>
      <c r="AL38" s="3" t="s">
        <v>174</v>
      </c>
      <c r="AM38" s="117">
        <f t="shared" si="1"/>
        <v>1</v>
      </c>
      <c r="AS38" s="56">
        <v>4</v>
      </c>
      <c r="AT38" s="17" t="s">
        <v>291</v>
      </c>
      <c r="AV38" s="17"/>
      <c r="AW38" s="17"/>
      <c r="AX38" s="17"/>
      <c r="AY38" s="17"/>
      <c r="AZ38" s="17"/>
      <c r="BA38" s="17"/>
      <c r="BB38" s="17"/>
      <c r="BC38"/>
      <c r="BD38"/>
      <c r="BE38"/>
      <c r="BF38"/>
      <c r="BG38"/>
      <c r="BH38"/>
      <c r="BI38"/>
      <c r="BJ38"/>
      <c r="BK38"/>
      <c r="BL38"/>
      <c r="BM38"/>
      <c r="BN38"/>
      <c r="BO38"/>
      <c r="BP38"/>
      <c r="BQ38"/>
      <c r="BR38"/>
      <c r="BS38"/>
      <c r="BT38"/>
      <c r="BU38" s="42"/>
      <c r="BV38" s="42"/>
      <c r="BW38" s="42"/>
      <c r="BX38" s="42"/>
      <c r="BY38" s="42"/>
      <c r="BZ38" s="42"/>
    </row>
    <row r="39" spans="2:78" ht="15" customHeight="1" x14ac:dyDescent="0.2">
      <c r="B39" s="181" t="str">
        <f>'From 2A - Design'!B76</f>
        <v xml:space="preserve">Select: </v>
      </c>
      <c r="C39" s="181"/>
      <c r="D39" s="181"/>
      <c r="E39" s="152">
        <f>'From 2A - Design'!E76</f>
        <v>0</v>
      </c>
      <c r="F39" s="152"/>
      <c r="G39" s="152"/>
      <c r="H39" s="15"/>
      <c r="I39" s="180">
        <f>'From 2A - Design'!I76</f>
        <v>0</v>
      </c>
      <c r="J39" s="180"/>
      <c r="K39" s="180"/>
      <c r="L39" s="3" t="str">
        <f t="shared" si="0"/>
        <v>in</v>
      </c>
      <c r="M39" s="180">
        <f>'From 2A - Design'!N76</f>
        <v>0</v>
      </c>
      <c r="N39" s="180"/>
      <c r="O39" s="180"/>
      <c r="P39" s="3" t="s">
        <v>184</v>
      </c>
      <c r="Q39" s="180">
        <f>'From 2A - Design'!S76</f>
        <v>0</v>
      </c>
      <c r="R39" s="180"/>
      <c r="S39" s="180"/>
      <c r="T39" s="104" t="s">
        <v>174</v>
      </c>
      <c r="W39" s="166"/>
      <c r="X39" s="166"/>
      <c r="Y39" s="166"/>
      <c r="AA39" s="160"/>
      <c r="AB39" s="160"/>
      <c r="AC39" s="160"/>
      <c r="AD39" s="3" t="str">
        <f t="shared" si="2"/>
        <v>in</v>
      </c>
      <c r="AE39" s="160"/>
      <c r="AF39" s="160"/>
      <c r="AG39" s="160"/>
      <c r="AH39" s="3" t="s">
        <v>184</v>
      </c>
      <c r="AI39" s="160"/>
      <c r="AJ39" s="160"/>
      <c r="AK39" s="160"/>
      <c r="AL39" s="3" t="s">
        <v>174</v>
      </c>
      <c r="AM39" s="117">
        <f t="shared" si="1"/>
        <v>1</v>
      </c>
      <c r="AT39" s="132" t="s">
        <v>257</v>
      </c>
      <c r="AU39" s="17" t="s">
        <v>292</v>
      </c>
      <c r="AV39" s="17"/>
      <c r="AW39" s="17"/>
      <c r="AX39" s="17"/>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row>
    <row r="40" spans="2:78" ht="15" customHeight="1" x14ac:dyDescent="0.2">
      <c r="B40" s="181" t="str">
        <f>'From 2A - Design'!B77</f>
        <v xml:space="preserve">Select: </v>
      </c>
      <c r="C40" s="181"/>
      <c r="D40" s="181"/>
      <c r="E40" s="152">
        <f>'From 2A - Design'!E77</f>
        <v>0</v>
      </c>
      <c r="F40" s="152"/>
      <c r="G40" s="152"/>
      <c r="H40" s="15"/>
      <c r="I40" s="180">
        <f>'From 2A - Design'!I77</f>
        <v>0</v>
      </c>
      <c r="J40" s="180"/>
      <c r="K40" s="180"/>
      <c r="L40" s="3" t="str">
        <f t="shared" si="0"/>
        <v>in</v>
      </c>
      <c r="M40" s="180">
        <f>'From 2A - Design'!N77</f>
        <v>0</v>
      </c>
      <c r="N40" s="180"/>
      <c r="O40" s="180"/>
      <c r="P40" s="3" t="s">
        <v>184</v>
      </c>
      <c r="Q40" s="180">
        <f>'From 2A - Design'!S77</f>
        <v>0</v>
      </c>
      <c r="R40" s="180"/>
      <c r="S40" s="180"/>
      <c r="T40" s="104" t="s">
        <v>174</v>
      </c>
      <c r="W40" s="166"/>
      <c r="X40" s="166"/>
      <c r="Y40" s="166"/>
      <c r="AA40" s="160"/>
      <c r="AB40" s="160"/>
      <c r="AC40" s="160"/>
      <c r="AD40" s="3" t="str">
        <f t="shared" si="2"/>
        <v>in</v>
      </c>
      <c r="AE40" s="160"/>
      <c r="AF40" s="160"/>
      <c r="AG40" s="160"/>
      <c r="AH40" s="3" t="s">
        <v>184</v>
      </c>
      <c r="AI40" s="160"/>
      <c r="AJ40" s="160"/>
      <c r="AK40" s="160"/>
      <c r="AL40" s="3" t="s">
        <v>174</v>
      </c>
      <c r="AM40" s="117">
        <f t="shared" si="1"/>
        <v>1</v>
      </c>
      <c r="AT40" s="132" t="s">
        <v>259</v>
      </c>
      <c r="AU40" s="17" t="s">
        <v>293</v>
      </c>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row>
    <row r="41" spans="2:78" ht="15" customHeight="1" x14ac:dyDescent="0.2">
      <c r="B41" s="181" t="str">
        <f>'From 2A - Design'!B78</f>
        <v xml:space="preserve">Select: </v>
      </c>
      <c r="C41" s="181"/>
      <c r="D41" s="181"/>
      <c r="E41" s="152">
        <f>'From 2A - Design'!E78</f>
        <v>0</v>
      </c>
      <c r="F41" s="152"/>
      <c r="G41" s="152"/>
      <c r="H41" s="15"/>
      <c r="I41" s="180">
        <f>'From 2A - Design'!I78</f>
        <v>0</v>
      </c>
      <c r="J41" s="180"/>
      <c r="K41" s="180"/>
      <c r="L41" s="3" t="str">
        <f t="shared" si="0"/>
        <v>in</v>
      </c>
      <c r="M41" s="180">
        <f>'From 2A - Design'!N78</f>
        <v>0</v>
      </c>
      <c r="N41" s="180"/>
      <c r="O41" s="180"/>
      <c r="P41" s="3" t="s">
        <v>184</v>
      </c>
      <c r="Q41" s="180">
        <f>'From 2A - Design'!S78</f>
        <v>0</v>
      </c>
      <c r="R41" s="180"/>
      <c r="S41" s="180"/>
      <c r="T41" s="104" t="s">
        <v>174</v>
      </c>
      <c r="W41" s="166"/>
      <c r="X41" s="166"/>
      <c r="Y41" s="166"/>
      <c r="AA41" s="160"/>
      <c r="AB41" s="160"/>
      <c r="AC41" s="160"/>
      <c r="AD41" s="3" t="str">
        <f t="shared" si="2"/>
        <v>in</v>
      </c>
      <c r="AE41" s="160"/>
      <c r="AF41" s="160"/>
      <c r="AG41" s="160"/>
      <c r="AH41" s="3" t="s">
        <v>184</v>
      </c>
      <c r="AI41" s="160"/>
      <c r="AJ41" s="160"/>
      <c r="AK41" s="160"/>
      <c r="AL41" s="3" t="s">
        <v>174</v>
      </c>
      <c r="AM41" s="117">
        <f t="shared" si="1"/>
        <v>1</v>
      </c>
      <c r="AT41" s="132" t="s">
        <v>280</v>
      </c>
      <c r="AU41" s="17" t="s">
        <v>294</v>
      </c>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row>
    <row r="42" spans="2:78" ht="15" customHeight="1" x14ac:dyDescent="0.2">
      <c r="B42" s="181" t="str">
        <f>'From 2A - Design'!B79</f>
        <v xml:space="preserve">Select: </v>
      </c>
      <c r="C42" s="181"/>
      <c r="D42" s="181"/>
      <c r="E42" s="152">
        <f>'From 2A - Design'!E79</f>
        <v>0</v>
      </c>
      <c r="F42" s="152"/>
      <c r="G42" s="152"/>
      <c r="H42" s="15"/>
      <c r="I42" s="180">
        <f>'From 2A - Design'!I79</f>
        <v>0</v>
      </c>
      <c r="J42" s="180"/>
      <c r="K42" s="180"/>
      <c r="L42" s="3" t="str">
        <f t="shared" si="0"/>
        <v>in</v>
      </c>
      <c r="M42" s="180">
        <f>'From 2A - Design'!N79</f>
        <v>0</v>
      </c>
      <c r="N42" s="180"/>
      <c r="O42" s="180"/>
      <c r="P42" s="3" t="s">
        <v>184</v>
      </c>
      <c r="Q42" s="180">
        <f>'From 2A - Design'!S79</f>
        <v>0</v>
      </c>
      <c r="R42" s="180"/>
      <c r="S42" s="180"/>
      <c r="T42" s="104" t="s">
        <v>174</v>
      </c>
      <c r="W42" s="166"/>
      <c r="X42" s="166"/>
      <c r="Y42" s="166"/>
      <c r="AA42" s="160"/>
      <c r="AB42" s="160"/>
      <c r="AC42" s="160"/>
      <c r="AD42" s="3" t="str">
        <f t="shared" si="2"/>
        <v>in</v>
      </c>
      <c r="AE42" s="160"/>
      <c r="AF42" s="160"/>
      <c r="AG42" s="160"/>
      <c r="AH42" s="3" t="s">
        <v>184</v>
      </c>
      <c r="AI42" s="160"/>
      <c r="AJ42" s="160"/>
      <c r="AK42" s="160"/>
      <c r="AL42" s="3" t="s">
        <v>174</v>
      </c>
      <c r="AM42" s="117">
        <f t="shared" si="1"/>
        <v>1</v>
      </c>
      <c r="AT42" s="132" t="s">
        <v>285</v>
      </c>
      <c r="AU42" s="17" t="s">
        <v>295</v>
      </c>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row>
    <row r="43" spans="2:78" ht="15" customHeight="1" x14ac:dyDescent="0.2">
      <c r="B43" s="181" t="str">
        <f>'From 2A - Design'!B80</f>
        <v xml:space="preserve">Select: </v>
      </c>
      <c r="C43" s="181"/>
      <c r="D43" s="181"/>
      <c r="E43" s="152">
        <f>'From 2A - Design'!E80</f>
        <v>0</v>
      </c>
      <c r="F43" s="152"/>
      <c r="G43" s="152"/>
      <c r="H43" s="15"/>
      <c r="I43" s="180">
        <f>'From 2A - Design'!I80</f>
        <v>0</v>
      </c>
      <c r="J43" s="180"/>
      <c r="K43" s="180"/>
      <c r="L43" s="3" t="str">
        <f t="shared" si="0"/>
        <v>in</v>
      </c>
      <c r="M43" s="180">
        <f>'From 2A - Design'!N80</f>
        <v>0</v>
      </c>
      <c r="N43" s="180"/>
      <c r="O43" s="180"/>
      <c r="P43" s="3" t="s">
        <v>184</v>
      </c>
      <c r="Q43" s="180">
        <f>'From 2A - Design'!S80</f>
        <v>0</v>
      </c>
      <c r="R43" s="180"/>
      <c r="S43" s="180"/>
      <c r="T43" s="104" t="s">
        <v>174</v>
      </c>
      <c r="W43" s="166"/>
      <c r="X43" s="166"/>
      <c r="Y43" s="166"/>
      <c r="AA43" s="160"/>
      <c r="AB43" s="160"/>
      <c r="AC43" s="160"/>
      <c r="AD43" s="3" t="str">
        <f t="shared" si="2"/>
        <v>in</v>
      </c>
      <c r="AE43" s="198"/>
      <c r="AF43" s="198"/>
      <c r="AG43" s="198"/>
      <c r="AH43" s="3" t="s">
        <v>184</v>
      </c>
      <c r="AI43" s="160"/>
      <c r="AJ43" s="160"/>
      <c r="AK43" s="160"/>
      <c r="AL43" s="3" t="s">
        <v>174</v>
      </c>
      <c r="AM43" s="117">
        <f t="shared" si="1"/>
        <v>1</v>
      </c>
      <c r="AT43" s="132" t="s">
        <v>289</v>
      </c>
      <c r="AU43" s="17" t="s">
        <v>296</v>
      </c>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row>
    <row r="44" spans="2:78" ht="4.9000000000000004" customHeight="1" x14ac:dyDescent="0.25">
      <c r="B44" s="133"/>
      <c r="C44" s="133"/>
      <c r="D44" s="133"/>
      <c r="E44" s="133"/>
      <c r="K44" s="10"/>
      <c r="L44" s="10"/>
      <c r="M44" s="10"/>
      <c r="N44" s="10"/>
      <c r="P44" s="10"/>
      <c r="Q44" s="10"/>
      <c r="R44" s="10"/>
      <c r="S44" s="10"/>
      <c r="U44" s="10"/>
      <c r="V44" s="10"/>
      <c r="W44" s="10"/>
      <c r="X44" s="10"/>
      <c r="AF44" s="10"/>
      <c r="AG44" s="10"/>
      <c r="AH44" s="10"/>
      <c r="AI44" s="10"/>
      <c r="AK44" s="10"/>
      <c r="AL44" s="10"/>
      <c r="BU44" s="42"/>
      <c r="BV44" s="42"/>
      <c r="BW44" s="42"/>
      <c r="BX44" s="42"/>
      <c r="BY44" s="42"/>
      <c r="BZ44" s="42"/>
    </row>
    <row r="45" spans="2:78" ht="15" customHeight="1" x14ac:dyDescent="0.2">
      <c r="B45" s="186" t="s">
        <v>187</v>
      </c>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02"/>
      <c r="AN45" s="102"/>
      <c r="AS45" s="3"/>
      <c r="AT45" s="132" t="s">
        <v>297</v>
      </c>
      <c r="AU45" s="17" t="s">
        <v>298</v>
      </c>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row>
    <row r="46" spans="2:78" ht="15" customHeight="1" x14ac:dyDescent="0.2">
      <c r="B46" s="1" t="s">
        <v>265</v>
      </c>
      <c r="C46" s="1"/>
      <c r="D46" s="1"/>
      <c r="E46" s="1"/>
      <c r="J46" s="1"/>
      <c r="K46" s="1"/>
      <c r="L46" s="1"/>
      <c r="M46" s="1"/>
      <c r="N46" s="1"/>
      <c r="O46" s="1"/>
      <c r="P46" s="1"/>
      <c r="Q46" s="1"/>
      <c r="R46" s="1"/>
      <c r="S46" s="1"/>
      <c r="T46" s="104"/>
      <c r="U46" s="1" t="s">
        <v>266</v>
      </c>
      <c r="W46" s="1"/>
      <c r="X46" s="1"/>
      <c r="AB46" s="1"/>
      <c r="AC46" s="1"/>
      <c r="AD46" s="1"/>
      <c r="AE46" s="1"/>
      <c r="AF46" s="1"/>
      <c r="AG46" s="1"/>
      <c r="AH46" s="1"/>
      <c r="AI46" s="1"/>
      <c r="AJ46" s="1"/>
      <c r="AK46" s="1"/>
      <c r="AL46" s="1"/>
      <c r="AM46" s="117">
        <f>SUM(AM47:AM49,AO47:AO49)</f>
        <v>0</v>
      </c>
      <c r="AN46" s="109" t="s">
        <v>189</v>
      </c>
      <c r="AS46" s="56">
        <v>5</v>
      </c>
      <c r="AT46" s="17" t="str">
        <f>"Form 3A – Detention Pond As-built Certification Form shall be approved by the "&amp;Tables!C22&amp;" prior to:"</f>
        <v>Form 3A – Detention Pond As-built Certification Form shall be approved by the City prior to:</v>
      </c>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row>
    <row r="47" spans="2:78" ht="15" customHeight="1" x14ac:dyDescent="0.2">
      <c r="C47" s="133"/>
      <c r="D47" s="133" t="s">
        <v>269</v>
      </c>
      <c r="E47" s="152">
        <f>'From 2A - Design'!F83</f>
        <v>0</v>
      </c>
      <c r="F47" s="152"/>
      <c r="G47" s="152"/>
      <c r="H47" s="152"/>
      <c r="N47" s="133" t="s">
        <v>268</v>
      </c>
      <c r="O47" s="152">
        <f>'From 2A - Design'!O83</f>
        <v>0</v>
      </c>
      <c r="P47" s="152"/>
      <c r="Q47" s="152"/>
      <c r="R47" s="152"/>
      <c r="T47" s="104"/>
      <c r="X47" s="133" t="s">
        <v>269</v>
      </c>
      <c r="Y47" s="166"/>
      <c r="Z47" s="166"/>
      <c r="AA47" s="166"/>
      <c r="AB47" s="166"/>
      <c r="AG47" s="133" t="s">
        <v>268</v>
      </c>
      <c r="AH47" s="166"/>
      <c r="AI47" s="166"/>
      <c r="AJ47" s="166"/>
      <c r="AK47" s="166"/>
      <c r="AM47" s="117">
        <f>IF(ISBLANK(Y47),0,1)</f>
        <v>0</v>
      </c>
      <c r="AN47" s="109" t="s">
        <v>0</v>
      </c>
      <c r="AO47" s="117">
        <f>IF(ISBLANK(AH47),0,1)</f>
        <v>0</v>
      </c>
      <c r="AP47" s="109" t="s">
        <v>1</v>
      </c>
      <c r="AT47" s="132" t="s">
        <v>257</v>
      </c>
      <c r="AU47" s="17" t="s">
        <v>299</v>
      </c>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row>
    <row r="48" spans="2:78" ht="15" customHeight="1" x14ac:dyDescent="0.2">
      <c r="C48" s="133"/>
      <c r="D48" s="133" t="s">
        <v>273</v>
      </c>
      <c r="E48" s="196">
        <f>'From 2A - Design'!F84</f>
        <v>0</v>
      </c>
      <c r="F48" s="196"/>
      <c r="G48" s="196"/>
      <c r="H48" s="3" t="s">
        <v>174</v>
      </c>
      <c r="I48" s="46"/>
      <c r="N48" s="133" t="s">
        <v>272</v>
      </c>
      <c r="O48" s="196">
        <f>'From 2A - Design'!O84</f>
        <v>0</v>
      </c>
      <c r="P48" s="196"/>
      <c r="Q48" s="196"/>
      <c r="R48" s="3" t="s">
        <v>174</v>
      </c>
      <c r="T48" s="104"/>
      <c r="U48" s="133"/>
      <c r="X48" s="133" t="s">
        <v>273</v>
      </c>
      <c r="Y48" s="160"/>
      <c r="Z48" s="160"/>
      <c r="AA48" s="160"/>
      <c r="AB48" s="3" t="s">
        <v>174</v>
      </c>
      <c r="AG48" s="133" t="s">
        <v>272</v>
      </c>
      <c r="AH48" s="160"/>
      <c r="AI48" s="160"/>
      <c r="AJ48" s="160"/>
      <c r="AK48" s="3" t="s">
        <v>174</v>
      </c>
      <c r="AM48" s="117">
        <f>IF(ISBLANK(Y48),0,1)</f>
        <v>0</v>
      </c>
      <c r="AN48" s="109" t="s">
        <v>190</v>
      </c>
      <c r="AO48" s="117">
        <f>IF(ISBLANK(AH48),0,1)</f>
        <v>0</v>
      </c>
      <c r="AP48" s="109" t="s">
        <v>193</v>
      </c>
      <c r="AT48" s="132" t="s">
        <v>259</v>
      </c>
      <c r="AU48" s="17" t="s">
        <v>300</v>
      </c>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row>
    <row r="49" spans="1:72" ht="15" customHeight="1" x14ac:dyDescent="0.25">
      <c r="C49" s="133"/>
      <c r="D49" s="133" t="s">
        <v>301</v>
      </c>
      <c r="E49" s="196">
        <f>'From 2A - Design'!W84</f>
        <v>0</v>
      </c>
      <c r="F49" s="196"/>
      <c r="G49" s="196"/>
      <c r="H49" s="3" t="s">
        <v>174</v>
      </c>
      <c r="I49" s="46"/>
      <c r="N49" s="133" t="s">
        <v>302</v>
      </c>
      <c r="O49" s="196">
        <f>'From 2A - Design'!AF84</f>
        <v>0</v>
      </c>
      <c r="P49" s="196"/>
      <c r="Q49" s="196"/>
      <c r="R49" s="3" t="s">
        <v>174</v>
      </c>
      <c r="T49" s="110"/>
      <c r="U49" s="133"/>
      <c r="X49" s="133" t="s">
        <v>301</v>
      </c>
      <c r="Y49" s="160"/>
      <c r="Z49" s="160"/>
      <c r="AA49" s="160"/>
      <c r="AB49" s="3" t="s">
        <v>174</v>
      </c>
      <c r="AG49" s="133" t="s">
        <v>302</v>
      </c>
      <c r="AH49" s="160"/>
      <c r="AI49" s="160"/>
      <c r="AJ49" s="160"/>
      <c r="AK49" s="3" t="s">
        <v>174</v>
      </c>
      <c r="AM49" s="117">
        <f>IF(ISBLANK(Y49),0,1)</f>
        <v>0</v>
      </c>
      <c r="AN49" s="109" t="s">
        <v>194</v>
      </c>
      <c r="AO49" s="117">
        <f>IF(ISBLANK(AH49),0,1)</f>
        <v>0</v>
      </c>
      <c r="AP49" s="109" t="s">
        <v>195</v>
      </c>
      <c r="BC49" s="42"/>
      <c r="BD49" s="42"/>
      <c r="BE49" s="42"/>
      <c r="BF49" s="42"/>
      <c r="BG49" s="42"/>
      <c r="BH49" s="42"/>
      <c r="BI49" s="42"/>
      <c r="BJ49" s="42"/>
      <c r="BK49" s="42"/>
      <c r="BL49" s="42"/>
      <c r="BM49" s="42"/>
      <c r="BN49" s="42"/>
      <c r="BO49" s="42"/>
      <c r="BP49" s="42"/>
      <c r="BQ49" s="42"/>
      <c r="BR49" s="42"/>
      <c r="BS49" s="42"/>
      <c r="BT49" s="42"/>
    </row>
    <row r="50" spans="1:72" ht="4.9000000000000004" customHeight="1" x14ac:dyDescent="0.25">
      <c r="B50" s="133"/>
      <c r="C50" s="133"/>
      <c r="D50" s="133"/>
      <c r="E50" s="133"/>
      <c r="F50" s="10"/>
      <c r="G50" s="10"/>
      <c r="H50" s="10"/>
      <c r="I50" s="10"/>
      <c r="O50" s="133"/>
      <c r="P50" s="10"/>
      <c r="Q50" s="10"/>
      <c r="R50" s="10"/>
      <c r="S50" s="10"/>
      <c r="Y50" s="133"/>
      <c r="Z50" s="133"/>
      <c r="AA50" s="10"/>
      <c r="AB50" s="10"/>
      <c r="AC50" s="10"/>
      <c r="AD50" s="10"/>
      <c r="AJ50" s="133"/>
      <c r="AK50" s="10"/>
      <c r="AL50" s="10"/>
      <c r="AM50" s="100"/>
      <c r="AN50" s="100"/>
      <c r="AS50" s="3"/>
      <c r="BC50" s="42"/>
      <c r="BD50" s="42"/>
      <c r="BE50" s="42"/>
      <c r="BF50" s="42"/>
      <c r="BG50" s="42"/>
      <c r="BH50" s="42"/>
      <c r="BI50" s="42"/>
      <c r="BJ50" s="42"/>
      <c r="BK50" s="42"/>
      <c r="BL50" s="42"/>
      <c r="BM50" s="42"/>
      <c r="BN50" s="42"/>
      <c r="BO50" s="42"/>
      <c r="BP50" s="42"/>
      <c r="BQ50" s="42"/>
      <c r="BR50" s="42"/>
      <c r="BS50" s="42"/>
      <c r="BT50" s="42"/>
    </row>
    <row r="51" spans="1:72" s="7" customFormat="1" ht="15" customHeight="1" x14ac:dyDescent="0.25">
      <c r="A51" s="3"/>
      <c r="B51" s="188" t="s">
        <v>196</v>
      </c>
      <c r="C51" s="188"/>
      <c r="D51" s="188"/>
      <c r="E51" s="188"/>
      <c r="F51" s="188"/>
      <c r="G51" s="188"/>
      <c r="H51" s="188"/>
      <c r="I51" s="188"/>
      <c r="J51" s="188"/>
      <c r="K51" s="188"/>
      <c r="L51" s="188"/>
      <c r="M51" s="188"/>
      <c r="N51" s="188"/>
      <c r="O51" s="188"/>
      <c r="P51" s="188"/>
      <c r="Q51" s="188"/>
      <c r="R51" s="188"/>
      <c r="S51" s="188"/>
      <c r="T51" s="188"/>
      <c r="U51" s="188"/>
      <c r="V51" s="188"/>
      <c r="W51" s="188"/>
      <c r="X51" s="188"/>
      <c r="Y51" s="188"/>
      <c r="Z51" s="188"/>
      <c r="AA51" s="188"/>
      <c r="AB51" s="188"/>
      <c r="AC51" s="188"/>
      <c r="AD51" s="188"/>
      <c r="AE51" s="188"/>
      <c r="AF51" s="188"/>
      <c r="AG51" s="188"/>
      <c r="AH51" s="188"/>
      <c r="AI51" s="188"/>
      <c r="AJ51" s="188"/>
      <c r="AK51" s="188"/>
      <c r="AL51" s="188"/>
      <c r="AM51" s="100"/>
      <c r="AN51" s="100"/>
      <c r="AO51" s="100"/>
      <c r="AP51" s="100"/>
      <c r="AQ51" s="100"/>
      <c r="AS51" s="111"/>
      <c r="AT51" s="111"/>
      <c r="AU51" s="111"/>
      <c r="AV51" s="3"/>
      <c r="AW51" s="3"/>
      <c r="AX51" s="3"/>
      <c r="AY51" s="3"/>
      <c r="AZ51" s="3"/>
      <c r="BA51" s="3"/>
      <c r="BB51" s="3"/>
      <c r="BC51" s="42"/>
      <c r="BD51" s="42"/>
      <c r="BE51" s="42"/>
      <c r="BF51" s="42"/>
      <c r="BG51" s="42"/>
      <c r="BH51" s="42"/>
      <c r="BI51" s="42"/>
      <c r="BJ51" s="42"/>
      <c r="BK51" s="42"/>
      <c r="BL51" s="42"/>
      <c r="BM51" s="42"/>
      <c r="BN51" s="42"/>
      <c r="BO51" s="42"/>
      <c r="BP51" s="42"/>
      <c r="BQ51" s="42"/>
      <c r="BR51" s="42"/>
      <c r="BS51" s="42"/>
      <c r="BT51" s="42"/>
    </row>
    <row r="52" spans="1:72" ht="15" customHeight="1" x14ac:dyDescent="0.2">
      <c r="B52" s="1" t="s">
        <v>265</v>
      </c>
      <c r="D52" s="1"/>
      <c r="E52" s="1"/>
      <c r="F52" s="1"/>
      <c r="G52" s="1"/>
      <c r="I52" s="8" t="s">
        <v>303</v>
      </c>
      <c r="J52" s="189">
        <f>'From 2A - Design'!O86</f>
        <v>0</v>
      </c>
      <c r="K52" s="189"/>
      <c r="L52" s="189"/>
      <c r="M52" s="189"/>
      <c r="Q52" s="98"/>
      <c r="R52" s="98"/>
      <c r="S52" s="98"/>
      <c r="T52" s="104"/>
      <c r="U52" s="1" t="s">
        <v>266</v>
      </c>
      <c r="W52" s="1"/>
      <c r="X52" s="1"/>
      <c r="AB52" s="1"/>
      <c r="AC52" s="8" t="s">
        <v>303</v>
      </c>
      <c r="AD52" s="161"/>
      <c r="AE52" s="161"/>
      <c r="AF52" s="161"/>
      <c r="AG52" s="161"/>
      <c r="AH52" s="8"/>
      <c r="AI52" s="8"/>
      <c r="AM52" s="117">
        <f>IF(ISBLANK(AD52),0,1)</f>
        <v>0</v>
      </c>
      <c r="AN52" s="109" t="s">
        <v>201</v>
      </c>
      <c r="AO52" s="117">
        <f>SUM(AM52:AM53)</f>
        <v>0</v>
      </c>
      <c r="AP52" s="109" t="s">
        <v>199</v>
      </c>
      <c r="BC52" s="42"/>
      <c r="BD52" s="42"/>
      <c r="BE52" s="42"/>
      <c r="BF52" s="42"/>
      <c r="BG52" s="42"/>
      <c r="BH52" s="42"/>
      <c r="BI52" s="42"/>
      <c r="BJ52" s="42"/>
      <c r="BK52" s="42"/>
      <c r="BL52" s="42"/>
      <c r="BM52" s="42"/>
      <c r="BN52" s="42"/>
      <c r="BO52" s="42"/>
      <c r="BP52" s="42"/>
      <c r="BQ52" s="42"/>
      <c r="BR52" s="42"/>
      <c r="BS52" s="42"/>
      <c r="BT52" s="42"/>
    </row>
    <row r="53" spans="1:72" ht="15" customHeight="1" x14ac:dyDescent="0.25">
      <c r="B53" s="1"/>
      <c r="I53" s="133" t="s">
        <v>304</v>
      </c>
      <c r="J53" s="190">
        <f>'From 2A - Design'!W86</f>
        <v>0</v>
      </c>
      <c r="K53" s="190"/>
      <c r="L53" s="190"/>
      <c r="M53" s="190"/>
      <c r="Q53" s="98"/>
      <c r="R53" s="98"/>
      <c r="S53" s="98"/>
      <c r="T53" s="110"/>
      <c r="U53" s="133"/>
      <c r="AC53" s="133" t="s">
        <v>304</v>
      </c>
      <c r="AD53" s="191"/>
      <c r="AE53" s="191"/>
      <c r="AF53" s="191"/>
      <c r="AG53" s="191"/>
      <c r="AH53" s="133"/>
      <c r="AI53" s="133"/>
      <c r="AM53" s="117">
        <f>IF(ISBLANK(AD53),0,1)</f>
        <v>0</v>
      </c>
      <c r="AN53" s="109" t="s">
        <v>202</v>
      </c>
      <c r="BC53" s="42"/>
      <c r="BD53" s="42"/>
      <c r="BE53" s="42"/>
      <c r="BF53" s="42"/>
      <c r="BG53" s="42"/>
      <c r="BH53" s="42"/>
      <c r="BI53" s="42"/>
      <c r="BJ53" s="42"/>
      <c r="BK53" s="42"/>
      <c r="BL53" s="42"/>
      <c r="BM53" s="42"/>
      <c r="BN53" s="42"/>
      <c r="BO53" s="42"/>
      <c r="BP53" s="42"/>
      <c r="BQ53" s="42"/>
      <c r="BR53" s="42"/>
      <c r="BS53" s="42"/>
      <c r="BT53" s="42"/>
    </row>
    <row r="54" spans="1:72" ht="4.9000000000000004" customHeight="1" x14ac:dyDescent="0.25">
      <c r="B54" s="1"/>
      <c r="C54" s="1"/>
      <c r="D54" s="1"/>
      <c r="E54" s="1"/>
      <c r="K54" s="133"/>
      <c r="L54" s="133"/>
      <c r="M54" s="133"/>
      <c r="N54" s="133"/>
      <c r="O54" s="12"/>
      <c r="P54" s="12"/>
      <c r="Q54" s="12"/>
      <c r="R54" s="12"/>
      <c r="S54" s="12"/>
      <c r="T54" s="12"/>
      <c r="Y54" s="133"/>
      <c r="Z54" s="133"/>
      <c r="AF54" s="133"/>
      <c r="AG54" s="133"/>
      <c r="AH54" s="133"/>
      <c r="AI54" s="133"/>
      <c r="AJ54" s="12"/>
      <c r="AK54" s="12"/>
      <c r="AL54" s="12"/>
      <c r="AN54" s="109"/>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row>
    <row r="55" spans="1:72" ht="15" customHeight="1" x14ac:dyDescent="0.25">
      <c r="B55" s="187" t="s">
        <v>305</v>
      </c>
      <c r="C55" s="187"/>
      <c r="D55" s="187"/>
      <c r="E55" s="187"/>
      <c r="F55" s="187"/>
      <c r="G55" s="187"/>
      <c r="H55" s="187"/>
      <c r="I55" s="187"/>
      <c r="J55" s="187"/>
      <c r="K55" s="187"/>
      <c r="L55" s="187"/>
      <c r="M55" s="187"/>
      <c r="N55" s="187"/>
      <c r="O55" s="187"/>
      <c r="P55" s="187"/>
      <c r="Q55" s="187"/>
      <c r="R55" s="187"/>
      <c r="S55" s="187"/>
      <c r="T55" s="187"/>
      <c r="U55" s="187"/>
      <c r="V55" s="187"/>
      <c r="W55" s="187"/>
      <c r="X55" s="187"/>
      <c r="Y55" s="187"/>
      <c r="Z55" s="187"/>
      <c r="AA55" s="187"/>
      <c r="AB55" s="187"/>
      <c r="AC55" s="187"/>
      <c r="AD55" s="187"/>
      <c r="AE55" s="187"/>
      <c r="AF55" s="187"/>
      <c r="AG55" s="187"/>
      <c r="AH55" s="187"/>
      <c r="AI55" s="187"/>
      <c r="AJ55" s="187"/>
      <c r="AK55" s="187"/>
      <c r="AL55" s="187"/>
    </row>
    <row r="56" spans="1:72" ht="15" customHeight="1" x14ac:dyDescent="0.25">
      <c r="B56" s="1" t="s">
        <v>265</v>
      </c>
      <c r="D56" s="1"/>
      <c r="E56" s="1"/>
      <c r="G56" s="1"/>
      <c r="H56" s="1"/>
      <c r="J56" s="126" t="s">
        <v>306</v>
      </c>
      <c r="K56" s="199">
        <f>'From 2A - Design'!H100</f>
        <v>0</v>
      </c>
      <c r="L56" s="199"/>
      <c r="M56" s="199"/>
      <c r="N56" s="3" t="s">
        <v>143</v>
      </c>
      <c r="P56" s="3" t="s">
        <v>307</v>
      </c>
      <c r="Q56" s="171">
        <f>'From 2A - Design'!AD100</f>
        <v>0</v>
      </c>
      <c r="R56" s="200"/>
      <c r="S56" s="200"/>
      <c r="T56" s="110"/>
      <c r="U56" s="1" t="s">
        <v>266</v>
      </c>
      <c r="AB56" s="126" t="s">
        <v>308</v>
      </c>
      <c r="AC56" s="164"/>
      <c r="AD56" s="164"/>
      <c r="AE56" s="164"/>
      <c r="AF56" s="3" t="s">
        <v>143</v>
      </c>
      <c r="AH56" s="3" t="s">
        <v>307</v>
      </c>
      <c r="AI56" s="163"/>
      <c r="AJ56" s="163"/>
      <c r="AK56" s="163"/>
      <c r="AM56" s="117" t="str">
        <f>IF(ISBLANK(AC56),"",IF(OR(AC56=K56,AC56&gt;K56),1,2))</f>
        <v/>
      </c>
      <c r="AN56" s="109" t="s">
        <v>210</v>
      </c>
    </row>
    <row r="57" spans="1:72" ht="4.9000000000000004" customHeight="1" x14ac:dyDescent="0.25">
      <c r="B57" s="1"/>
      <c r="C57" s="1"/>
      <c r="D57" s="1"/>
      <c r="E57" s="1"/>
      <c r="F57" s="1"/>
      <c r="G57" s="1"/>
      <c r="H57" s="1"/>
      <c r="I57" s="1"/>
      <c r="O57" s="126"/>
      <c r="P57" s="14"/>
      <c r="Q57" s="14"/>
      <c r="R57" s="14"/>
      <c r="S57" s="14"/>
      <c r="Y57" s="133"/>
      <c r="Z57" s="126"/>
      <c r="AA57" s="113"/>
      <c r="AB57" s="113"/>
      <c r="AC57" s="113"/>
      <c r="AD57" s="113"/>
      <c r="AJ57" s="126"/>
      <c r="AK57" s="114"/>
      <c r="AL57" s="114"/>
      <c r="AS57" s="115"/>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row>
    <row r="58" spans="1:72" ht="15" customHeight="1" x14ac:dyDescent="0.25">
      <c r="AM58" s="117">
        <f>IF(OR(K56=0,ISBLANK(AC56)),2,1)</f>
        <v>2</v>
      </c>
      <c r="AS58" s="115"/>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row>
    <row r="59" spans="1:72" ht="15" customHeight="1" x14ac:dyDescent="0.25">
      <c r="B59" s="158">
        <f>Tables!$C$13</f>
        <v>45031</v>
      </c>
      <c r="C59" s="158"/>
      <c r="D59" s="158"/>
      <c r="E59" s="158"/>
      <c r="F59" s="158"/>
      <c r="G59" s="128"/>
      <c r="H59" s="128"/>
      <c r="I59" s="128"/>
      <c r="R59" s="179" t="s">
        <v>168</v>
      </c>
      <c r="S59" s="179"/>
      <c r="T59" s="179"/>
      <c r="U59" s="179"/>
      <c r="AS59" s="115"/>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row>
    <row r="60" spans="1:72" ht="15" customHeight="1" x14ac:dyDescent="0.25">
      <c r="C60" s="133" t="s">
        <v>309</v>
      </c>
      <c r="D60" s="152">
        <f>IF(ISBLANK($E$17),"",$E$17)</f>
        <v>0</v>
      </c>
      <c r="E60" s="152"/>
      <c r="F60" s="152"/>
      <c r="G60" s="152"/>
      <c r="H60" s="152"/>
      <c r="I60" s="152"/>
      <c r="J60" s="152"/>
      <c r="K60" s="152"/>
      <c r="L60" s="152"/>
      <c r="M60" s="152"/>
      <c r="N60" s="152"/>
      <c r="O60" s="152"/>
      <c r="P60" s="152"/>
      <c r="Q60" s="152"/>
      <c r="R60" s="152"/>
      <c r="S60" s="152"/>
      <c r="T60" s="152"/>
      <c r="U60" s="152"/>
      <c r="V60" s="152"/>
      <c r="W60" s="152"/>
      <c r="X60" s="152"/>
      <c r="Y60" s="152"/>
      <c r="Z60" s="152"/>
      <c r="AF60" s="133" t="s">
        <v>100</v>
      </c>
      <c r="AG60" s="153">
        <f>IF(ISBLANK($AF$17),0,$AF$17)</f>
        <v>0</v>
      </c>
      <c r="AH60" s="153"/>
      <c r="AI60" s="153"/>
      <c r="AJ60" s="153"/>
      <c r="AK60" s="153"/>
    </row>
    <row r="61" spans="1:72" ht="15" customHeight="1" x14ac:dyDescent="0.25">
      <c r="F61" s="2"/>
      <c r="G61" s="2"/>
      <c r="H61" s="2"/>
      <c r="I61" s="2"/>
      <c r="J61" s="2"/>
      <c r="K61" s="133"/>
      <c r="L61" s="133"/>
      <c r="M61" s="133"/>
      <c r="N61" s="133"/>
      <c r="O61" s="2"/>
      <c r="P61" s="6"/>
      <c r="Q61" s="6"/>
      <c r="R61" s="6"/>
      <c r="S61" s="6"/>
      <c r="T61" s="6"/>
      <c r="U61" s="6"/>
      <c r="V61" s="6"/>
      <c r="W61" s="6"/>
      <c r="X61" s="6"/>
      <c r="Y61" s="6"/>
      <c r="Z61" s="6"/>
      <c r="AA61" s="6"/>
      <c r="AB61" s="6"/>
      <c r="AC61" s="6"/>
      <c r="AD61" s="6"/>
      <c r="AE61" s="6"/>
      <c r="AF61" s="133" t="s">
        <v>310</v>
      </c>
      <c r="AG61" s="138">
        <f>IF(ISBLANK($AF$18),"",$AF$18)</f>
        <v>0</v>
      </c>
      <c r="AH61" s="138"/>
      <c r="AI61" s="138"/>
      <c r="AJ61" s="138"/>
      <c r="AK61" s="138"/>
    </row>
    <row r="62" spans="1:72" ht="4.9000000000000004" customHeight="1" x14ac:dyDescent="0.25">
      <c r="F62" s="2"/>
      <c r="G62" s="2"/>
      <c r="H62" s="2"/>
      <c r="I62" s="2"/>
      <c r="J62" s="2"/>
      <c r="K62" s="133"/>
      <c r="L62" s="133"/>
      <c r="M62" s="133"/>
      <c r="N62" s="133"/>
      <c r="O62" s="2"/>
      <c r="P62" s="6"/>
      <c r="Q62" s="6"/>
      <c r="R62" s="6"/>
      <c r="S62" s="6"/>
      <c r="T62" s="6"/>
      <c r="U62" s="6"/>
      <c r="V62" s="6"/>
      <c r="W62" s="6"/>
      <c r="X62" s="6"/>
      <c r="Y62" s="6"/>
      <c r="Z62" s="6"/>
      <c r="AA62" s="6"/>
      <c r="AB62" s="6"/>
      <c r="AC62" s="6"/>
      <c r="AD62" s="6"/>
      <c r="AE62" s="6"/>
      <c r="AF62" s="6"/>
      <c r="AG62" s="6"/>
      <c r="AH62" s="6"/>
      <c r="AI62" s="6"/>
      <c r="AJ62" s="133"/>
      <c r="AK62" s="16"/>
      <c r="AL62" s="16"/>
    </row>
    <row r="63" spans="1:72" ht="15" customHeight="1" x14ac:dyDescent="0.25">
      <c r="B63" s="187" t="s">
        <v>200</v>
      </c>
      <c r="C63" s="187"/>
      <c r="D63" s="187"/>
      <c r="E63" s="187"/>
      <c r="F63" s="187"/>
      <c r="G63" s="187"/>
      <c r="H63" s="187"/>
      <c r="I63" s="187"/>
      <c r="J63" s="187"/>
      <c r="K63" s="187"/>
      <c r="L63" s="187"/>
      <c r="M63" s="187"/>
      <c r="N63" s="187"/>
      <c r="O63" s="187"/>
      <c r="P63" s="187"/>
      <c r="Q63" s="187"/>
      <c r="R63" s="187"/>
      <c r="S63" s="187"/>
      <c r="T63" s="187"/>
      <c r="U63" s="187"/>
      <c r="V63" s="187"/>
      <c r="W63" s="187"/>
      <c r="X63" s="187"/>
      <c r="Y63" s="187"/>
      <c r="Z63" s="187"/>
      <c r="AA63" s="187"/>
      <c r="AB63" s="187"/>
      <c r="AC63" s="187"/>
      <c r="AD63" s="187"/>
      <c r="AE63" s="187"/>
      <c r="AF63" s="187"/>
      <c r="AG63" s="187"/>
      <c r="AH63" s="187"/>
      <c r="AI63" s="187"/>
      <c r="AJ63" s="187"/>
      <c r="AK63" s="187"/>
      <c r="AL63" s="187"/>
      <c r="AM63" s="112"/>
      <c r="AN63" s="112"/>
    </row>
    <row r="64" spans="1:72" ht="15" customHeight="1" x14ac:dyDescent="0.25">
      <c r="B64" s="1" t="s">
        <v>265</v>
      </c>
      <c r="D64" s="1"/>
      <c r="E64" s="1"/>
      <c r="G64" s="1"/>
      <c r="H64" s="1"/>
      <c r="I64" s="1"/>
      <c r="J64" s="1"/>
      <c r="T64" s="110"/>
      <c r="U64" s="1" t="s">
        <v>266</v>
      </c>
      <c r="AB64" s="1"/>
      <c r="AC64" s="1"/>
      <c r="AD64" s="1"/>
    </row>
    <row r="65" spans="3:41" ht="15" customHeight="1" x14ac:dyDescent="0.25">
      <c r="C65" s="179" t="s">
        <v>203</v>
      </c>
      <c r="D65" s="179"/>
      <c r="E65" s="179"/>
      <c r="F65" s="179"/>
      <c r="G65" s="132"/>
      <c r="H65" s="179" t="s">
        <v>204</v>
      </c>
      <c r="I65" s="179"/>
      <c r="J65" s="179"/>
      <c r="K65" s="179"/>
      <c r="L65" s="179"/>
      <c r="M65" s="132"/>
      <c r="N65" s="3" t="s">
        <v>205</v>
      </c>
      <c r="T65" s="110"/>
      <c r="X65" s="132" t="s">
        <v>203</v>
      </c>
      <c r="AC65" s="132" t="s">
        <v>204</v>
      </c>
      <c r="AD65" s="132"/>
      <c r="AG65" s="132"/>
      <c r="AH65" s="3" t="s">
        <v>205</v>
      </c>
      <c r="AI65" s="132"/>
    </row>
    <row r="66" spans="3:41" ht="14.65" customHeight="1" x14ac:dyDescent="0.25">
      <c r="C66" s="201">
        <f>'From 2A - Design'!C90</f>
        <v>0</v>
      </c>
      <c r="D66" s="201"/>
      <c r="E66" s="201"/>
      <c r="F66" s="3" t="s">
        <v>174</v>
      </c>
      <c r="H66" s="203">
        <f>'From 2A - Design'!H90</f>
        <v>0</v>
      </c>
      <c r="I66" s="203"/>
      <c r="J66" s="203"/>
      <c r="K66" s="203"/>
      <c r="L66" s="3" t="s">
        <v>206</v>
      </c>
      <c r="M66" s="114"/>
      <c r="N66" s="203">
        <f>'From 2A - Design'!M90</f>
        <v>0</v>
      </c>
      <c r="O66" s="203"/>
      <c r="P66" s="203"/>
      <c r="Q66" s="203"/>
      <c r="R66" s="3" t="s">
        <v>143</v>
      </c>
      <c r="T66" s="110"/>
      <c r="W66" s="163"/>
      <c r="X66" s="163"/>
      <c r="Y66" s="163"/>
      <c r="Z66" s="3" t="s">
        <v>174</v>
      </c>
      <c r="AB66" s="164"/>
      <c r="AC66" s="164"/>
      <c r="AD66" s="164"/>
      <c r="AE66" s="164"/>
      <c r="AF66" s="3" t="s">
        <v>206</v>
      </c>
      <c r="AG66" s="132"/>
      <c r="AH66" s="164"/>
      <c r="AI66" s="164"/>
      <c r="AJ66" s="164"/>
      <c r="AK66" s="164"/>
      <c r="AL66" s="3" t="s">
        <v>143</v>
      </c>
      <c r="AM66" s="117">
        <f>IF(ISBLANK(AB66),0,1)</f>
        <v>0</v>
      </c>
      <c r="AN66" s="117">
        <f>IF(ISBLANK(AH66),0,1)</f>
        <v>0</v>
      </c>
      <c r="AO66" s="117">
        <f t="shared" ref="AO66:AO85" si="3">IF(ISBLANK(W66),1,2)</f>
        <v>1</v>
      </c>
    </row>
    <row r="67" spans="3:41" ht="14.65" customHeight="1" x14ac:dyDescent="0.25">
      <c r="C67" s="201">
        <f>'From 2A - Design'!C91</f>
        <v>0</v>
      </c>
      <c r="D67" s="201"/>
      <c r="E67" s="201"/>
      <c r="F67" s="3" t="s">
        <v>174</v>
      </c>
      <c r="H67" s="203">
        <f>'From 2A - Design'!H91</f>
        <v>0</v>
      </c>
      <c r="I67" s="203"/>
      <c r="J67" s="203"/>
      <c r="K67" s="203"/>
      <c r="L67" s="3" t="s">
        <v>206</v>
      </c>
      <c r="M67" s="114"/>
      <c r="N67" s="203">
        <f>'From 2A - Design'!M91</f>
        <v>0</v>
      </c>
      <c r="O67" s="203"/>
      <c r="P67" s="203"/>
      <c r="Q67" s="203"/>
      <c r="R67" s="3" t="s">
        <v>143</v>
      </c>
      <c r="T67" s="110"/>
      <c r="W67" s="160"/>
      <c r="X67" s="160"/>
      <c r="Y67" s="160"/>
      <c r="Z67" s="3" t="s">
        <v>174</v>
      </c>
      <c r="AB67" s="157"/>
      <c r="AC67" s="157"/>
      <c r="AD67" s="157"/>
      <c r="AE67" s="157"/>
      <c r="AF67" s="3" t="s">
        <v>206</v>
      </c>
      <c r="AG67" s="132"/>
      <c r="AH67" s="157"/>
      <c r="AI67" s="157"/>
      <c r="AJ67" s="157"/>
      <c r="AK67" s="157"/>
      <c r="AL67" s="3" t="s">
        <v>143</v>
      </c>
      <c r="AO67" s="117">
        <f t="shared" si="3"/>
        <v>1</v>
      </c>
    </row>
    <row r="68" spans="3:41" ht="14.65" customHeight="1" x14ac:dyDescent="0.25">
      <c r="C68" s="201">
        <f>'From 2A - Design'!C92</f>
        <v>0</v>
      </c>
      <c r="D68" s="201"/>
      <c r="E68" s="201"/>
      <c r="F68" s="3" t="s">
        <v>174</v>
      </c>
      <c r="H68" s="203">
        <f>'From 2A - Design'!H92</f>
        <v>0</v>
      </c>
      <c r="I68" s="203"/>
      <c r="J68" s="203"/>
      <c r="K68" s="203"/>
      <c r="L68" s="3" t="s">
        <v>206</v>
      </c>
      <c r="M68" s="114"/>
      <c r="N68" s="203">
        <f>'From 2A - Design'!M92</f>
        <v>0</v>
      </c>
      <c r="O68" s="203"/>
      <c r="P68" s="203"/>
      <c r="Q68" s="203"/>
      <c r="R68" s="3" t="s">
        <v>143</v>
      </c>
      <c r="T68" s="110"/>
      <c r="W68" s="160"/>
      <c r="X68" s="160"/>
      <c r="Y68" s="160"/>
      <c r="Z68" s="3" t="s">
        <v>174</v>
      </c>
      <c r="AB68" s="157"/>
      <c r="AC68" s="157"/>
      <c r="AD68" s="157"/>
      <c r="AE68" s="157"/>
      <c r="AF68" s="3" t="s">
        <v>206</v>
      </c>
      <c r="AG68" s="132"/>
      <c r="AH68" s="157"/>
      <c r="AI68" s="157"/>
      <c r="AJ68" s="157"/>
      <c r="AK68" s="157"/>
      <c r="AL68" s="3" t="s">
        <v>143</v>
      </c>
      <c r="AO68" s="117">
        <f t="shared" si="3"/>
        <v>1</v>
      </c>
    </row>
    <row r="69" spans="3:41" ht="14.65" customHeight="1" x14ac:dyDescent="0.25">
      <c r="C69" s="201">
        <f>'From 2A - Design'!C93</f>
        <v>0</v>
      </c>
      <c r="D69" s="201"/>
      <c r="E69" s="201"/>
      <c r="F69" s="3" t="s">
        <v>174</v>
      </c>
      <c r="H69" s="203">
        <f>'From 2A - Design'!H93</f>
        <v>0</v>
      </c>
      <c r="I69" s="203"/>
      <c r="J69" s="203"/>
      <c r="K69" s="203"/>
      <c r="L69" s="3" t="s">
        <v>206</v>
      </c>
      <c r="M69" s="114"/>
      <c r="N69" s="203">
        <f>'From 2A - Design'!M93</f>
        <v>0</v>
      </c>
      <c r="O69" s="203"/>
      <c r="P69" s="203"/>
      <c r="Q69" s="203"/>
      <c r="R69" s="3" t="s">
        <v>143</v>
      </c>
      <c r="T69" s="110"/>
      <c r="W69" s="160"/>
      <c r="X69" s="160"/>
      <c r="Y69" s="160"/>
      <c r="Z69" s="3" t="s">
        <v>174</v>
      </c>
      <c r="AB69" s="157"/>
      <c r="AC69" s="157"/>
      <c r="AD69" s="157"/>
      <c r="AE69" s="157"/>
      <c r="AF69" s="3" t="s">
        <v>206</v>
      </c>
      <c r="AG69" s="132"/>
      <c r="AH69" s="157"/>
      <c r="AI69" s="157"/>
      <c r="AJ69" s="157"/>
      <c r="AK69" s="157"/>
      <c r="AL69" s="3" t="s">
        <v>143</v>
      </c>
      <c r="AO69" s="117">
        <f t="shared" si="3"/>
        <v>1</v>
      </c>
    </row>
    <row r="70" spans="3:41" ht="14.65" customHeight="1" x14ac:dyDescent="0.25">
      <c r="C70" s="201">
        <f>'From 2A - Design'!C94</f>
        <v>0</v>
      </c>
      <c r="D70" s="201"/>
      <c r="E70" s="201"/>
      <c r="F70" s="3" t="s">
        <v>174</v>
      </c>
      <c r="H70" s="203">
        <f>'From 2A - Design'!H94</f>
        <v>0</v>
      </c>
      <c r="I70" s="203"/>
      <c r="J70" s="203"/>
      <c r="K70" s="203"/>
      <c r="L70" s="3" t="s">
        <v>206</v>
      </c>
      <c r="M70" s="114"/>
      <c r="N70" s="203">
        <f>'From 2A - Design'!M94</f>
        <v>0</v>
      </c>
      <c r="O70" s="203"/>
      <c r="P70" s="203"/>
      <c r="Q70" s="203"/>
      <c r="R70" s="3" t="s">
        <v>143</v>
      </c>
      <c r="T70" s="110"/>
      <c r="W70" s="160"/>
      <c r="X70" s="160"/>
      <c r="Y70" s="160"/>
      <c r="Z70" s="3" t="s">
        <v>174</v>
      </c>
      <c r="AB70" s="157"/>
      <c r="AC70" s="157"/>
      <c r="AD70" s="157"/>
      <c r="AE70" s="157"/>
      <c r="AF70" s="3" t="s">
        <v>206</v>
      </c>
      <c r="AG70" s="132"/>
      <c r="AH70" s="157"/>
      <c r="AI70" s="157"/>
      <c r="AJ70" s="157"/>
      <c r="AK70" s="157"/>
      <c r="AL70" s="3" t="s">
        <v>143</v>
      </c>
      <c r="AO70" s="117">
        <f t="shared" si="3"/>
        <v>1</v>
      </c>
    </row>
    <row r="71" spans="3:41" ht="14.65" customHeight="1" x14ac:dyDescent="0.25">
      <c r="C71" s="201">
        <f>'From 2A - Design'!C95</f>
        <v>0</v>
      </c>
      <c r="D71" s="201"/>
      <c r="E71" s="201"/>
      <c r="F71" s="3" t="s">
        <v>174</v>
      </c>
      <c r="H71" s="203">
        <f>'From 2A - Design'!H95</f>
        <v>0</v>
      </c>
      <c r="I71" s="203"/>
      <c r="J71" s="203"/>
      <c r="K71" s="203"/>
      <c r="L71" s="3" t="s">
        <v>206</v>
      </c>
      <c r="M71" s="114"/>
      <c r="N71" s="203">
        <f>'From 2A - Design'!M95</f>
        <v>0</v>
      </c>
      <c r="O71" s="203"/>
      <c r="P71" s="203"/>
      <c r="Q71" s="203"/>
      <c r="R71" s="3" t="s">
        <v>143</v>
      </c>
      <c r="T71" s="110"/>
      <c r="W71" s="160"/>
      <c r="X71" s="160"/>
      <c r="Y71" s="160"/>
      <c r="Z71" s="3" t="s">
        <v>174</v>
      </c>
      <c r="AB71" s="157"/>
      <c r="AC71" s="157"/>
      <c r="AD71" s="157"/>
      <c r="AE71" s="157"/>
      <c r="AF71" s="3" t="s">
        <v>206</v>
      </c>
      <c r="AG71" s="132"/>
      <c r="AH71" s="157"/>
      <c r="AI71" s="157"/>
      <c r="AJ71" s="157"/>
      <c r="AK71" s="157"/>
      <c r="AL71" s="3" t="s">
        <v>143</v>
      </c>
      <c r="AO71" s="117">
        <f t="shared" si="3"/>
        <v>1</v>
      </c>
    </row>
    <row r="72" spans="3:41" ht="14.65" customHeight="1" x14ac:dyDescent="0.25">
      <c r="C72" s="201">
        <f>'From 2A - Design'!C96</f>
        <v>0</v>
      </c>
      <c r="D72" s="201"/>
      <c r="E72" s="201"/>
      <c r="F72" s="3" t="s">
        <v>174</v>
      </c>
      <c r="H72" s="203">
        <f>'From 2A - Design'!H96</f>
        <v>0</v>
      </c>
      <c r="I72" s="203"/>
      <c r="J72" s="203"/>
      <c r="K72" s="203"/>
      <c r="L72" s="3" t="s">
        <v>206</v>
      </c>
      <c r="M72" s="114"/>
      <c r="N72" s="203">
        <f>'From 2A - Design'!M96</f>
        <v>0</v>
      </c>
      <c r="O72" s="203"/>
      <c r="P72" s="203"/>
      <c r="Q72" s="203"/>
      <c r="R72" s="3" t="s">
        <v>143</v>
      </c>
      <c r="T72" s="110"/>
      <c r="W72" s="160"/>
      <c r="X72" s="160"/>
      <c r="Y72" s="160"/>
      <c r="Z72" s="3" t="s">
        <v>174</v>
      </c>
      <c r="AB72" s="157"/>
      <c r="AC72" s="157"/>
      <c r="AD72" s="157"/>
      <c r="AE72" s="157"/>
      <c r="AF72" s="3" t="s">
        <v>206</v>
      </c>
      <c r="AG72" s="132"/>
      <c r="AH72" s="157"/>
      <c r="AI72" s="157"/>
      <c r="AJ72" s="157"/>
      <c r="AK72" s="157"/>
      <c r="AL72" s="3" t="s">
        <v>143</v>
      </c>
      <c r="AO72" s="117">
        <f t="shared" si="3"/>
        <v>1</v>
      </c>
    </row>
    <row r="73" spans="3:41" ht="14.65" customHeight="1" x14ac:dyDescent="0.25">
      <c r="C73" s="201">
        <f>'From 2A - Design'!C97</f>
        <v>0</v>
      </c>
      <c r="D73" s="201"/>
      <c r="E73" s="201"/>
      <c r="F73" s="3" t="s">
        <v>174</v>
      </c>
      <c r="H73" s="203">
        <f>'From 2A - Design'!H97</f>
        <v>0</v>
      </c>
      <c r="I73" s="203"/>
      <c r="J73" s="203"/>
      <c r="K73" s="203"/>
      <c r="L73" s="3" t="s">
        <v>206</v>
      </c>
      <c r="M73" s="114"/>
      <c r="N73" s="203">
        <f>'From 2A - Design'!M97</f>
        <v>0</v>
      </c>
      <c r="O73" s="203"/>
      <c r="P73" s="203"/>
      <c r="Q73" s="203"/>
      <c r="R73" s="3" t="s">
        <v>143</v>
      </c>
      <c r="T73" s="110"/>
      <c r="W73" s="160"/>
      <c r="X73" s="160"/>
      <c r="Y73" s="160"/>
      <c r="Z73" s="3" t="s">
        <v>174</v>
      </c>
      <c r="AB73" s="157"/>
      <c r="AC73" s="157"/>
      <c r="AD73" s="157"/>
      <c r="AE73" s="157"/>
      <c r="AF73" s="3" t="s">
        <v>206</v>
      </c>
      <c r="AG73" s="132"/>
      <c r="AH73" s="157"/>
      <c r="AI73" s="157"/>
      <c r="AJ73" s="157"/>
      <c r="AK73" s="157"/>
      <c r="AL73" s="3" t="s">
        <v>143</v>
      </c>
      <c r="AO73" s="117">
        <f t="shared" si="3"/>
        <v>1</v>
      </c>
    </row>
    <row r="74" spans="3:41" ht="14.65" customHeight="1" x14ac:dyDescent="0.25">
      <c r="C74" s="201">
        <f>'From 2A - Design'!C98</f>
        <v>0</v>
      </c>
      <c r="D74" s="201"/>
      <c r="E74" s="201"/>
      <c r="F74" s="3" t="s">
        <v>174</v>
      </c>
      <c r="H74" s="203">
        <f>'From 2A - Design'!H98</f>
        <v>0</v>
      </c>
      <c r="I74" s="203"/>
      <c r="J74" s="203"/>
      <c r="K74" s="203"/>
      <c r="L74" s="3" t="s">
        <v>206</v>
      </c>
      <c r="M74" s="114"/>
      <c r="N74" s="203">
        <f>'From 2A - Design'!M98</f>
        <v>0</v>
      </c>
      <c r="O74" s="203"/>
      <c r="P74" s="203"/>
      <c r="Q74" s="203"/>
      <c r="R74" s="3" t="s">
        <v>143</v>
      </c>
      <c r="T74" s="110"/>
      <c r="W74" s="160"/>
      <c r="X74" s="160"/>
      <c r="Y74" s="160"/>
      <c r="Z74" s="3" t="s">
        <v>174</v>
      </c>
      <c r="AB74" s="157"/>
      <c r="AC74" s="157"/>
      <c r="AD74" s="157"/>
      <c r="AE74" s="157"/>
      <c r="AF74" s="3" t="s">
        <v>206</v>
      </c>
      <c r="AG74" s="132"/>
      <c r="AH74" s="157"/>
      <c r="AI74" s="157"/>
      <c r="AJ74" s="157"/>
      <c r="AK74" s="157"/>
      <c r="AL74" s="3" t="s">
        <v>143</v>
      </c>
      <c r="AO74" s="117">
        <f t="shared" si="3"/>
        <v>1</v>
      </c>
    </row>
    <row r="75" spans="3:41" ht="14.65" customHeight="1" x14ac:dyDescent="0.25">
      <c r="C75" s="201">
        <f>'From 2A - Design'!C99</f>
        <v>0</v>
      </c>
      <c r="D75" s="201"/>
      <c r="E75" s="201"/>
      <c r="F75" s="3" t="s">
        <v>174</v>
      </c>
      <c r="H75" s="203">
        <f>'From 2A - Design'!H99</f>
        <v>0</v>
      </c>
      <c r="I75" s="203"/>
      <c r="J75" s="203"/>
      <c r="K75" s="203"/>
      <c r="L75" s="3" t="s">
        <v>206</v>
      </c>
      <c r="M75" s="114"/>
      <c r="N75" s="203">
        <f>'From 2A - Design'!M99</f>
        <v>0</v>
      </c>
      <c r="O75" s="203"/>
      <c r="P75" s="203"/>
      <c r="Q75" s="203"/>
      <c r="R75" s="3" t="s">
        <v>143</v>
      </c>
      <c r="T75" s="110"/>
      <c r="W75" s="160"/>
      <c r="X75" s="160"/>
      <c r="Y75" s="160"/>
      <c r="Z75" s="3" t="s">
        <v>174</v>
      </c>
      <c r="AB75" s="157"/>
      <c r="AC75" s="157"/>
      <c r="AD75" s="157"/>
      <c r="AE75" s="157"/>
      <c r="AF75" s="3" t="s">
        <v>206</v>
      </c>
      <c r="AG75" s="132"/>
      <c r="AH75" s="157"/>
      <c r="AI75" s="157"/>
      <c r="AJ75" s="157"/>
      <c r="AK75" s="157"/>
      <c r="AL75" s="3" t="s">
        <v>143</v>
      </c>
      <c r="AO75" s="117">
        <f t="shared" si="3"/>
        <v>1</v>
      </c>
    </row>
    <row r="76" spans="3:41" ht="14.65" customHeight="1" x14ac:dyDescent="0.25">
      <c r="C76" s="202">
        <f>'From 2A - Design'!S90</f>
        <v>0</v>
      </c>
      <c r="D76" s="202"/>
      <c r="E76" s="202"/>
      <c r="F76" s="3" t="s">
        <v>174</v>
      </c>
      <c r="H76" s="204">
        <f>'From 2A - Design'!X90</f>
        <v>0</v>
      </c>
      <c r="I76" s="204"/>
      <c r="J76" s="204"/>
      <c r="K76" s="204"/>
      <c r="L76" s="3" t="s">
        <v>206</v>
      </c>
      <c r="M76" s="114"/>
      <c r="N76" s="204">
        <f>'From 2A - Design'!AD90</f>
        <v>0</v>
      </c>
      <c r="O76" s="204"/>
      <c r="P76" s="204"/>
      <c r="Q76" s="204"/>
      <c r="R76" s="3" t="s">
        <v>143</v>
      </c>
      <c r="T76" s="110"/>
      <c r="W76" s="160"/>
      <c r="X76" s="160"/>
      <c r="Y76" s="160"/>
      <c r="Z76" s="3" t="s">
        <v>174</v>
      </c>
      <c r="AB76" s="157"/>
      <c r="AC76" s="157"/>
      <c r="AD76" s="157"/>
      <c r="AE76" s="157"/>
      <c r="AF76" s="3" t="s">
        <v>206</v>
      </c>
      <c r="AG76" s="132"/>
      <c r="AH76" s="157"/>
      <c r="AI76" s="157"/>
      <c r="AJ76" s="157"/>
      <c r="AK76" s="157"/>
      <c r="AL76" s="3" t="s">
        <v>143</v>
      </c>
      <c r="AO76" s="117">
        <f t="shared" si="3"/>
        <v>1</v>
      </c>
    </row>
    <row r="77" spans="3:41" ht="14.65" customHeight="1" x14ac:dyDescent="0.25">
      <c r="C77" s="202">
        <f>'From 2A - Design'!S91</f>
        <v>0</v>
      </c>
      <c r="D77" s="202"/>
      <c r="E77" s="202"/>
      <c r="F77" s="3" t="s">
        <v>174</v>
      </c>
      <c r="H77" s="204">
        <f>'From 2A - Design'!X91</f>
        <v>0</v>
      </c>
      <c r="I77" s="204"/>
      <c r="J77" s="204"/>
      <c r="K77" s="204"/>
      <c r="L77" s="3" t="s">
        <v>206</v>
      </c>
      <c r="M77" s="114"/>
      <c r="N77" s="204">
        <f>'From 2A - Design'!AD91</f>
        <v>0</v>
      </c>
      <c r="O77" s="204"/>
      <c r="P77" s="204"/>
      <c r="Q77" s="204"/>
      <c r="R77" s="3" t="s">
        <v>143</v>
      </c>
      <c r="T77" s="110"/>
      <c r="W77" s="160"/>
      <c r="X77" s="160"/>
      <c r="Y77" s="160"/>
      <c r="Z77" s="3" t="s">
        <v>174</v>
      </c>
      <c r="AB77" s="157"/>
      <c r="AC77" s="157"/>
      <c r="AD77" s="157"/>
      <c r="AE77" s="157"/>
      <c r="AF77" s="3" t="s">
        <v>206</v>
      </c>
      <c r="AG77" s="132"/>
      <c r="AH77" s="157"/>
      <c r="AI77" s="157"/>
      <c r="AJ77" s="157"/>
      <c r="AK77" s="157"/>
      <c r="AL77" s="3" t="s">
        <v>143</v>
      </c>
      <c r="AO77" s="117">
        <f t="shared" si="3"/>
        <v>1</v>
      </c>
    </row>
    <row r="78" spans="3:41" ht="14.65" customHeight="1" x14ac:dyDescent="0.25">
      <c r="C78" s="202">
        <f>'From 2A - Design'!S92</f>
        <v>0</v>
      </c>
      <c r="D78" s="202"/>
      <c r="E78" s="202"/>
      <c r="F78" s="3" t="s">
        <v>174</v>
      </c>
      <c r="H78" s="204">
        <f>'From 2A - Design'!X92</f>
        <v>0</v>
      </c>
      <c r="I78" s="204"/>
      <c r="J78" s="204"/>
      <c r="K78" s="204"/>
      <c r="L78" s="3" t="s">
        <v>206</v>
      </c>
      <c r="M78" s="114"/>
      <c r="N78" s="204">
        <f>'From 2A - Design'!AD92</f>
        <v>0</v>
      </c>
      <c r="O78" s="204"/>
      <c r="P78" s="204"/>
      <c r="Q78" s="204"/>
      <c r="R78" s="3" t="s">
        <v>143</v>
      </c>
      <c r="T78" s="110"/>
      <c r="W78" s="160"/>
      <c r="X78" s="160"/>
      <c r="Y78" s="160"/>
      <c r="Z78" s="3" t="s">
        <v>174</v>
      </c>
      <c r="AB78" s="157"/>
      <c r="AC78" s="157"/>
      <c r="AD78" s="157"/>
      <c r="AE78" s="157"/>
      <c r="AF78" s="3" t="s">
        <v>206</v>
      </c>
      <c r="AG78" s="132"/>
      <c r="AH78" s="157"/>
      <c r="AI78" s="157"/>
      <c r="AJ78" s="157"/>
      <c r="AK78" s="157"/>
      <c r="AL78" s="3" t="s">
        <v>143</v>
      </c>
      <c r="AO78" s="117">
        <f t="shared" si="3"/>
        <v>1</v>
      </c>
    </row>
    <row r="79" spans="3:41" ht="14.65" customHeight="1" x14ac:dyDescent="0.25">
      <c r="C79" s="202">
        <f>'From 2A - Design'!S93</f>
        <v>0</v>
      </c>
      <c r="D79" s="202"/>
      <c r="E79" s="202"/>
      <c r="F79" s="3" t="s">
        <v>174</v>
      </c>
      <c r="H79" s="204">
        <f>'From 2A - Design'!X93</f>
        <v>0</v>
      </c>
      <c r="I79" s="204"/>
      <c r="J79" s="204"/>
      <c r="K79" s="204"/>
      <c r="L79" s="3" t="s">
        <v>206</v>
      </c>
      <c r="M79" s="114"/>
      <c r="N79" s="204">
        <f>'From 2A - Design'!AD93</f>
        <v>0</v>
      </c>
      <c r="O79" s="204"/>
      <c r="P79" s="204"/>
      <c r="Q79" s="204"/>
      <c r="R79" s="3" t="s">
        <v>143</v>
      </c>
      <c r="T79" s="110"/>
      <c r="W79" s="160"/>
      <c r="X79" s="160"/>
      <c r="Y79" s="160"/>
      <c r="Z79" s="3" t="s">
        <v>174</v>
      </c>
      <c r="AB79" s="157"/>
      <c r="AC79" s="157"/>
      <c r="AD79" s="157"/>
      <c r="AE79" s="157"/>
      <c r="AF79" s="3" t="s">
        <v>206</v>
      </c>
      <c r="AG79" s="132"/>
      <c r="AH79" s="157"/>
      <c r="AI79" s="157"/>
      <c r="AJ79" s="157"/>
      <c r="AK79" s="157"/>
      <c r="AL79" s="3" t="s">
        <v>143</v>
      </c>
      <c r="AO79" s="117">
        <f t="shared" si="3"/>
        <v>1</v>
      </c>
    </row>
    <row r="80" spans="3:41" ht="14.65" customHeight="1" x14ac:dyDescent="0.25">
      <c r="C80" s="202">
        <f>'From 2A - Design'!S94</f>
        <v>0</v>
      </c>
      <c r="D80" s="202"/>
      <c r="E80" s="202"/>
      <c r="F80" s="3" t="s">
        <v>174</v>
      </c>
      <c r="H80" s="204">
        <f>'From 2A - Design'!X94</f>
        <v>0</v>
      </c>
      <c r="I80" s="204"/>
      <c r="J80" s="204"/>
      <c r="K80" s="204"/>
      <c r="L80" s="3" t="s">
        <v>206</v>
      </c>
      <c r="M80" s="114"/>
      <c r="N80" s="204">
        <f>'From 2A - Design'!AD94</f>
        <v>0</v>
      </c>
      <c r="O80" s="204"/>
      <c r="P80" s="204"/>
      <c r="Q80" s="204"/>
      <c r="R80" s="3" t="s">
        <v>143</v>
      </c>
      <c r="T80" s="110"/>
      <c r="W80" s="160"/>
      <c r="X80" s="160"/>
      <c r="Y80" s="160"/>
      <c r="Z80" s="3" t="s">
        <v>174</v>
      </c>
      <c r="AB80" s="157"/>
      <c r="AC80" s="157"/>
      <c r="AD80" s="157"/>
      <c r="AE80" s="157"/>
      <c r="AF80" s="3" t="s">
        <v>206</v>
      </c>
      <c r="AG80" s="132"/>
      <c r="AH80" s="157"/>
      <c r="AI80" s="157"/>
      <c r="AJ80" s="157"/>
      <c r="AK80" s="157"/>
      <c r="AL80" s="3" t="s">
        <v>143</v>
      </c>
      <c r="AO80" s="117">
        <f t="shared" si="3"/>
        <v>1</v>
      </c>
    </row>
    <row r="81" spans="2:43" ht="14.65" customHeight="1" x14ac:dyDescent="0.25">
      <c r="C81" s="202">
        <f>'From 2A - Design'!S95</f>
        <v>0</v>
      </c>
      <c r="D81" s="202"/>
      <c r="E81" s="202"/>
      <c r="F81" s="3" t="s">
        <v>174</v>
      </c>
      <c r="H81" s="204">
        <f>'From 2A - Design'!X95</f>
        <v>0</v>
      </c>
      <c r="I81" s="204"/>
      <c r="J81" s="204"/>
      <c r="K81" s="204"/>
      <c r="L81" s="3" t="s">
        <v>206</v>
      </c>
      <c r="M81" s="114"/>
      <c r="N81" s="204">
        <f>'From 2A - Design'!AD95</f>
        <v>0</v>
      </c>
      <c r="O81" s="204"/>
      <c r="P81" s="204"/>
      <c r="Q81" s="204"/>
      <c r="R81" s="3" t="s">
        <v>143</v>
      </c>
      <c r="T81" s="110"/>
      <c r="W81" s="160"/>
      <c r="X81" s="160"/>
      <c r="Y81" s="160"/>
      <c r="Z81" s="3" t="s">
        <v>174</v>
      </c>
      <c r="AB81" s="157"/>
      <c r="AC81" s="157"/>
      <c r="AD81" s="157"/>
      <c r="AE81" s="157"/>
      <c r="AF81" s="3" t="s">
        <v>206</v>
      </c>
      <c r="AG81" s="132"/>
      <c r="AH81" s="157"/>
      <c r="AI81" s="157"/>
      <c r="AJ81" s="157"/>
      <c r="AK81" s="157"/>
      <c r="AL81" s="3" t="s">
        <v>143</v>
      </c>
      <c r="AO81" s="117">
        <f t="shared" si="3"/>
        <v>1</v>
      </c>
    </row>
    <row r="82" spans="2:43" ht="14.65" customHeight="1" x14ac:dyDescent="0.25">
      <c r="C82" s="202">
        <f>'From 2A - Design'!S96</f>
        <v>0</v>
      </c>
      <c r="D82" s="202"/>
      <c r="E82" s="202"/>
      <c r="F82" s="3" t="s">
        <v>174</v>
      </c>
      <c r="H82" s="204">
        <f>'From 2A - Design'!X96</f>
        <v>0</v>
      </c>
      <c r="I82" s="204"/>
      <c r="J82" s="204"/>
      <c r="K82" s="204"/>
      <c r="L82" s="3" t="s">
        <v>206</v>
      </c>
      <c r="M82" s="114"/>
      <c r="N82" s="204">
        <f>'From 2A - Design'!AD96</f>
        <v>0</v>
      </c>
      <c r="O82" s="204"/>
      <c r="P82" s="204"/>
      <c r="Q82" s="204"/>
      <c r="R82" s="3" t="s">
        <v>143</v>
      </c>
      <c r="T82" s="110"/>
      <c r="W82" s="160"/>
      <c r="X82" s="160"/>
      <c r="Y82" s="160"/>
      <c r="Z82" s="3" t="s">
        <v>174</v>
      </c>
      <c r="AB82" s="157"/>
      <c r="AC82" s="157"/>
      <c r="AD82" s="157"/>
      <c r="AE82" s="157"/>
      <c r="AF82" s="3" t="s">
        <v>206</v>
      </c>
      <c r="AG82" s="132"/>
      <c r="AH82" s="157"/>
      <c r="AI82" s="157"/>
      <c r="AJ82" s="157"/>
      <c r="AK82" s="157"/>
      <c r="AL82" s="3" t="s">
        <v>143</v>
      </c>
      <c r="AO82" s="117">
        <f t="shared" si="3"/>
        <v>1</v>
      </c>
    </row>
    <row r="83" spans="2:43" ht="14.65" customHeight="1" x14ac:dyDescent="0.25">
      <c r="C83" s="202">
        <f>'From 2A - Design'!S97</f>
        <v>0</v>
      </c>
      <c r="D83" s="202"/>
      <c r="E83" s="202"/>
      <c r="F83" s="3" t="s">
        <v>174</v>
      </c>
      <c r="H83" s="204">
        <f>'From 2A - Design'!X97</f>
        <v>0</v>
      </c>
      <c r="I83" s="204"/>
      <c r="J83" s="204"/>
      <c r="K83" s="204"/>
      <c r="L83" s="3" t="s">
        <v>206</v>
      </c>
      <c r="M83" s="114"/>
      <c r="N83" s="204">
        <f>'From 2A - Design'!AD97</f>
        <v>0</v>
      </c>
      <c r="O83" s="204"/>
      <c r="P83" s="204"/>
      <c r="Q83" s="204"/>
      <c r="R83" s="3" t="s">
        <v>143</v>
      </c>
      <c r="T83" s="110"/>
      <c r="W83" s="160"/>
      <c r="X83" s="160"/>
      <c r="Y83" s="160"/>
      <c r="Z83" s="3" t="s">
        <v>174</v>
      </c>
      <c r="AB83" s="157"/>
      <c r="AC83" s="157"/>
      <c r="AD83" s="157"/>
      <c r="AE83" s="157"/>
      <c r="AF83" s="3" t="s">
        <v>206</v>
      </c>
      <c r="AG83" s="132"/>
      <c r="AH83" s="157"/>
      <c r="AI83" s="157"/>
      <c r="AJ83" s="157"/>
      <c r="AK83" s="157"/>
      <c r="AL83" s="3" t="s">
        <v>143</v>
      </c>
      <c r="AO83" s="117">
        <f t="shared" si="3"/>
        <v>1</v>
      </c>
    </row>
    <row r="84" spans="2:43" ht="14.65" customHeight="1" x14ac:dyDescent="0.25">
      <c r="C84" s="202">
        <f>'From 2A - Design'!S98</f>
        <v>0</v>
      </c>
      <c r="D84" s="202"/>
      <c r="E84" s="202"/>
      <c r="F84" s="3" t="s">
        <v>174</v>
      </c>
      <c r="H84" s="204">
        <f>'From 2A - Design'!X98</f>
        <v>0</v>
      </c>
      <c r="I84" s="204"/>
      <c r="J84" s="204"/>
      <c r="K84" s="204"/>
      <c r="L84" s="3" t="s">
        <v>206</v>
      </c>
      <c r="M84" s="114"/>
      <c r="N84" s="204">
        <f>'From 2A - Design'!AD98</f>
        <v>0</v>
      </c>
      <c r="O84" s="204"/>
      <c r="P84" s="204"/>
      <c r="Q84" s="204"/>
      <c r="R84" s="3" t="s">
        <v>143</v>
      </c>
      <c r="T84" s="110"/>
      <c r="W84" s="160"/>
      <c r="X84" s="160"/>
      <c r="Y84" s="160"/>
      <c r="Z84" s="3" t="s">
        <v>174</v>
      </c>
      <c r="AB84" s="157"/>
      <c r="AC84" s="157"/>
      <c r="AD84" s="157"/>
      <c r="AE84" s="157"/>
      <c r="AF84" s="3" t="s">
        <v>206</v>
      </c>
      <c r="AG84" s="132"/>
      <c r="AH84" s="157"/>
      <c r="AI84" s="157"/>
      <c r="AJ84" s="157"/>
      <c r="AK84" s="157"/>
      <c r="AL84" s="3" t="s">
        <v>143</v>
      </c>
      <c r="AO84" s="117">
        <f t="shared" si="3"/>
        <v>1</v>
      </c>
    </row>
    <row r="85" spans="2:43" ht="14.65" customHeight="1" x14ac:dyDescent="0.25">
      <c r="C85" s="202">
        <f>'From 2A - Design'!S99</f>
        <v>0</v>
      </c>
      <c r="D85" s="202"/>
      <c r="E85" s="202"/>
      <c r="F85" s="3" t="s">
        <v>174</v>
      </c>
      <c r="H85" s="204">
        <f>'From 2A - Design'!X99</f>
        <v>0</v>
      </c>
      <c r="I85" s="204"/>
      <c r="J85" s="204"/>
      <c r="K85" s="204"/>
      <c r="L85" s="3" t="s">
        <v>206</v>
      </c>
      <c r="M85" s="114"/>
      <c r="N85" s="204">
        <f>'From 2A - Design'!AD99</f>
        <v>0</v>
      </c>
      <c r="O85" s="204"/>
      <c r="P85" s="204"/>
      <c r="Q85" s="204"/>
      <c r="R85" s="3" t="s">
        <v>143</v>
      </c>
      <c r="T85" s="110"/>
      <c r="W85" s="160"/>
      <c r="X85" s="160"/>
      <c r="Y85" s="160"/>
      <c r="Z85" s="3" t="s">
        <v>174</v>
      </c>
      <c r="AB85" s="157"/>
      <c r="AC85" s="157"/>
      <c r="AD85" s="157"/>
      <c r="AE85" s="157"/>
      <c r="AF85" s="3" t="s">
        <v>206</v>
      </c>
      <c r="AG85" s="132"/>
      <c r="AH85" s="157"/>
      <c r="AI85" s="157"/>
      <c r="AJ85" s="157"/>
      <c r="AK85" s="157"/>
      <c r="AL85" s="3" t="s">
        <v>143</v>
      </c>
      <c r="AO85" s="117">
        <f t="shared" si="3"/>
        <v>1</v>
      </c>
    </row>
    <row r="86" spans="2:43" ht="4.9000000000000004" customHeight="1" x14ac:dyDescent="0.25">
      <c r="F86" s="10"/>
      <c r="G86" s="10"/>
      <c r="H86" s="10"/>
      <c r="I86" s="10"/>
      <c r="K86" s="114"/>
      <c r="L86" s="114"/>
      <c r="M86" s="114"/>
      <c r="N86" s="114"/>
      <c r="P86" s="9"/>
      <c r="Q86" s="9"/>
      <c r="R86" s="9"/>
      <c r="S86" s="9"/>
      <c r="T86" s="9"/>
      <c r="AA86" s="10"/>
      <c r="AB86" s="10"/>
      <c r="AC86" s="10"/>
      <c r="AD86" s="10"/>
      <c r="AF86" s="114"/>
      <c r="AG86" s="114"/>
      <c r="AH86" s="9"/>
      <c r="AI86" s="9"/>
      <c r="AJ86" s="9"/>
      <c r="AK86" s="9"/>
    </row>
    <row r="87" spans="2:43" ht="15" customHeight="1" x14ac:dyDescent="0.25">
      <c r="B87" s="187" t="s">
        <v>216</v>
      </c>
      <c r="C87" s="187"/>
      <c r="D87" s="187"/>
      <c r="E87" s="187"/>
      <c r="F87" s="187"/>
      <c r="G87" s="187"/>
      <c r="H87" s="187"/>
      <c r="I87" s="187"/>
      <c r="J87" s="187"/>
      <c r="K87" s="187"/>
      <c r="L87" s="187"/>
      <c r="M87" s="187"/>
      <c r="N87" s="187"/>
      <c r="O87" s="187"/>
      <c r="P87" s="187"/>
      <c r="Q87" s="187"/>
      <c r="R87" s="187"/>
      <c r="S87" s="187"/>
      <c r="T87" s="187"/>
      <c r="U87" s="187"/>
      <c r="V87" s="187"/>
      <c r="W87" s="187"/>
      <c r="X87" s="187"/>
      <c r="Y87" s="187"/>
      <c r="Z87" s="187"/>
      <c r="AA87" s="187"/>
      <c r="AB87" s="187"/>
      <c r="AC87" s="187"/>
      <c r="AD87" s="187"/>
      <c r="AE87" s="187"/>
      <c r="AF87" s="187"/>
      <c r="AG87" s="187"/>
      <c r="AH87" s="187"/>
      <c r="AI87" s="187"/>
      <c r="AJ87" s="187"/>
      <c r="AK87" s="187"/>
      <c r="AL87" s="187"/>
      <c r="AM87" s="112"/>
      <c r="AN87" s="112"/>
    </row>
    <row r="88" spans="2:43" ht="30" customHeight="1" x14ac:dyDescent="0.25">
      <c r="B88" s="1" t="s">
        <v>265</v>
      </c>
      <c r="G88" s="1"/>
      <c r="H88" s="1"/>
      <c r="I88" s="183" t="s">
        <v>311</v>
      </c>
      <c r="J88" s="183"/>
      <c r="K88" s="183"/>
      <c r="L88" s="183"/>
      <c r="M88" s="134"/>
      <c r="N88" s="183" t="s">
        <v>312</v>
      </c>
      <c r="O88" s="183"/>
      <c r="P88" s="183"/>
      <c r="Q88" s="183"/>
      <c r="R88" s="134"/>
      <c r="S88" s="183" t="s">
        <v>313</v>
      </c>
      <c r="T88" s="183"/>
      <c r="U88" s="183"/>
      <c r="V88" s="183"/>
      <c r="W88" s="134"/>
      <c r="X88" s="183" t="s">
        <v>220</v>
      </c>
      <c r="Y88" s="183"/>
      <c r="Z88" s="183"/>
      <c r="AA88" s="183"/>
      <c r="AB88" s="134"/>
      <c r="AC88" s="183" t="s">
        <v>221</v>
      </c>
      <c r="AD88" s="183"/>
      <c r="AE88" s="183"/>
      <c r="AF88" s="183"/>
      <c r="AG88" s="134"/>
      <c r="AH88" s="183" t="s">
        <v>314</v>
      </c>
      <c r="AI88" s="183"/>
      <c r="AJ88" s="183"/>
      <c r="AK88" s="183"/>
    </row>
    <row r="89" spans="2:43" ht="14.65" customHeight="1" x14ac:dyDescent="0.25">
      <c r="C89" s="140">
        <f>Tables!$C$15</f>
        <v>1.2</v>
      </c>
      <c r="D89" s="140"/>
      <c r="G89" s="133" t="s">
        <v>14</v>
      </c>
      <c r="H89" s="10"/>
      <c r="I89" s="171">
        <f>'From 2A - Design'!M109</f>
        <v>0</v>
      </c>
      <c r="J89" s="171"/>
      <c r="K89" s="171"/>
      <c r="L89" s="171"/>
      <c r="N89" s="182">
        <f>'From 2A - Design'!Q109</f>
        <v>0</v>
      </c>
      <c r="O89" s="182"/>
      <c r="P89" s="182"/>
      <c r="Q89" s="182"/>
      <c r="S89" s="182">
        <f>'From 2A - Design'!U109</f>
        <v>0</v>
      </c>
      <c r="T89" s="182"/>
      <c r="U89" s="182"/>
      <c r="V89" s="182"/>
      <c r="X89" s="182">
        <f>'From 2A - Design'!Y109</f>
        <v>0</v>
      </c>
      <c r="Y89" s="182"/>
      <c r="Z89" s="182"/>
      <c r="AA89" s="182"/>
      <c r="AC89" s="182">
        <f>'From 2A - Design'!AC109</f>
        <v>0</v>
      </c>
      <c r="AD89" s="182"/>
      <c r="AE89" s="182"/>
      <c r="AF89" s="182"/>
      <c r="AH89" s="182">
        <f>'From 2A - Design'!AG109</f>
        <v>0</v>
      </c>
      <c r="AI89" s="182"/>
      <c r="AJ89" s="182"/>
      <c r="AK89" s="182"/>
      <c r="AM89" s="117">
        <f t="shared" ref="AM89:AM94" si="4">IF(AH89&gt;I89,1,0)</f>
        <v>0</v>
      </c>
      <c r="AO89" s="53" t="s">
        <v>223</v>
      </c>
      <c r="AP89" s="117">
        <f>Tables!C25</f>
        <v>5</v>
      </c>
    </row>
    <row r="90" spans="2:43" ht="14.65" customHeight="1" x14ac:dyDescent="0.25">
      <c r="C90" s="140">
        <f>Tables!$C$16</f>
        <v>5.7</v>
      </c>
      <c r="D90" s="140"/>
      <c r="G90" s="133" t="s">
        <v>19</v>
      </c>
      <c r="H90" s="10"/>
      <c r="I90" s="171">
        <f>'From 2A - Design'!M110</f>
        <v>0</v>
      </c>
      <c r="J90" s="171"/>
      <c r="K90" s="171"/>
      <c r="L90" s="171"/>
      <c r="N90" s="182">
        <f>'From 2A - Design'!Q110</f>
        <v>0</v>
      </c>
      <c r="O90" s="182"/>
      <c r="P90" s="182"/>
      <c r="Q90" s="182"/>
      <c r="S90" s="182">
        <f>'From 2A - Design'!U110</f>
        <v>0</v>
      </c>
      <c r="T90" s="182"/>
      <c r="U90" s="182"/>
      <c r="V90" s="182"/>
      <c r="X90" s="182">
        <f>'From 2A - Design'!Y110</f>
        <v>0</v>
      </c>
      <c r="Y90" s="182"/>
      <c r="Z90" s="182"/>
      <c r="AA90" s="182"/>
      <c r="AC90" s="182">
        <f>'From 2A - Design'!AC110</f>
        <v>0</v>
      </c>
      <c r="AD90" s="182"/>
      <c r="AE90" s="182"/>
      <c r="AF90" s="182"/>
      <c r="AH90" s="182">
        <f>'From 2A - Design'!AG110</f>
        <v>0</v>
      </c>
      <c r="AI90" s="182"/>
      <c r="AJ90" s="182"/>
      <c r="AK90" s="182"/>
      <c r="AM90" s="117">
        <f t="shared" si="4"/>
        <v>0</v>
      </c>
    </row>
    <row r="91" spans="2:43" ht="14.65" customHeight="1" x14ac:dyDescent="0.25">
      <c r="C91" s="140">
        <f>Tables!$C$17</f>
        <v>7.21</v>
      </c>
      <c r="D91" s="140"/>
      <c r="G91" s="133" t="s">
        <v>24</v>
      </c>
      <c r="H91" s="10"/>
      <c r="I91" s="171">
        <f>'From 2A - Design'!M111</f>
        <v>0</v>
      </c>
      <c r="J91" s="171"/>
      <c r="K91" s="171"/>
      <c r="L91" s="171"/>
      <c r="N91" s="182">
        <f>'From 2A - Design'!Q111</f>
        <v>0</v>
      </c>
      <c r="O91" s="182"/>
      <c r="P91" s="182"/>
      <c r="Q91" s="182"/>
      <c r="S91" s="182">
        <f>'From 2A - Design'!U111</f>
        <v>0</v>
      </c>
      <c r="T91" s="182"/>
      <c r="U91" s="182"/>
      <c r="V91" s="182"/>
      <c r="X91" s="182">
        <f>'From 2A - Design'!Y111</f>
        <v>0</v>
      </c>
      <c r="Y91" s="182"/>
      <c r="Z91" s="182"/>
      <c r="AA91" s="182"/>
      <c r="AC91" s="182">
        <f>'From 2A - Design'!AC111</f>
        <v>0</v>
      </c>
      <c r="AD91" s="182"/>
      <c r="AE91" s="182"/>
      <c r="AF91" s="182"/>
      <c r="AH91" s="182">
        <f>'From 2A - Design'!AG111</f>
        <v>0</v>
      </c>
      <c r="AI91" s="182"/>
      <c r="AJ91" s="182"/>
      <c r="AK91" s="182"/>
      <c r="AM91" s="117">
        <f t="shared" si="4"/>
        <v>0</v>
      </c>
    </row>
    <row r="92" spans="2:43" ht="14.65" customHeight="1" x14ac:dyDescent="0.25">
      <c r="C92" s="140">
        <f>Tables!$C$18</f>
        <v>8.6300000000000008</v>
      </c>
      <c r="D92" s="140"/>
      <c r="G92" s="133" t="s">
        <v>29</v>
      </c>
      <c r="H92" s="10"/>
      <c r="I92" s="171">
        <f>'From 2A - Design'!M112</f>
        <v>0</v>
      </c>
      <c r="J92" s="171"/>
      <c r="K92" s="171"/>
      <c r="L92" s="171"/>
      <c r="N92" s="182">
        <f>'From 2A - Design'!Q112</f>
        <v>0</v>
      </c>
      <c r="O92" s="182"/>
      <c r="P92" s="182"/>
      <c r="Q92" s="182"/>
      <c r="S92" s="182">
        <f>'From 2A - Design'!U112</f>
        <v>0</v>
      </c>
      <c r="T92" s="182"/>
      <c r="U92" s="182"/>
      <c r="V92" s="182"/>
      <c r="X92" s="182">
        <f>'From 2A - Design'!Y112</f>
        <v>0</v>
      </c>
      <c r="Y92" s="182"/>
      <c r="Z92" s="182"/>
      <c r="AA92" s="182"/>
      <c r="AC92" s="182">
        <f>'From 2A - Design'!AC112</f>
        <v>0</v>
      </c>
      <c r="AD92" s="182"/>
      <c r="AE92" s="182"/>
      <c r="AF92" s="182"/>
      <c r="AH92" s="182">
        <f>'From 2A - Design'!AG112</f>
        <v>0</v>
      </c>
      <c r="AI92" s="182"/>
      <c r="AJ92" s="182"/>
      <c r="AK92" s="182"/>
      <c r="AM92" s="117">
        <f t="shared" si="4"/>
        <v>0</v>
      </c>
    </row>
    <row r="93" spans="2:43" ht="14.65" customHeight="1" x14ac:dyDescent="0.25">
      <c r="C93" s="140">
        <f>Tables!$C$19</f>
        <v>10.8</v>
      </c>
      <c r="D93" s="140"/>
      <c r="G93" s="133" t="s">
        <v>32</v>
      </c>
      <c r="H93" s="10"/>
      <c r="I93" s="171">
        <f>'From 2A - Design'!M113</f>
        <v>0</v>
      </c>
      <c r="J93" s="171"/>
      <c r="K93" s="171"/>
      <c r="L93" s="171"/>
      <c r="N93" s="182">
        <f>'From 2A - Design'!Q113</f>
        <v>0</v>
      </c>
      <c r="O93" s="182"/>
      <c r="P93" s="182"/>
      <c r="Q93" s="182"/>
      <c r="S93" s="182">
        <f>'From 2A - Design'!U113</f>
        <v>0</v>
      </c>
      <c r="T93" s="182"/>
      <c r="U93" s="182"/>
      <c r="V93" s="182"/>
      <c r="X93" s="182">
        <f>'From 2A - Design'!Y113</f>
        <v>0</v>
      </c>
      <c r="Y93" s="182"/>
      <c r="Z93" s="182"/>
      <c r="AA93" s="182"/>
      <c r="AC93" s="182">
        <f>'From 2A - Design'!AC113</f>
        <v>0</v>
      </c>
      <c r="AD93" s="182"/>
      <c r="AE93" s="182"/>
      <c r="AF93" s="182"/>
      <c r="AH93" s="182">
        <f>'From 2A - Design'!AG113</f>
        <v>0</v>
      </c>
      <c r="AI93" s="182"/>
      <c r="AJ93" s="182"/>
      <c r="AK93" s="182"/>
      <c r="AM93" s="117">
        <f t="shared" si="4"/>
        <v>0</v>
      </c>
    </row>
    <row r="94" spans="2:43" ht="14.65" customHeight="1" x14ac:dyDescent="0.25">
      <c r="C94" s="140">
        <f>Tables!$C$20</f>
        <v>14.8</v>
      </c>
      <c r="D94" s="140"/>
      <c r="G94" s="133" t="s">
        <v>36</v>
      </c>
      <c r="H94" s="10"/>
      <c r="I94" s="171">
        <f>'From 2A - Design'!M114</f>
        <v>0</v>
      </c>
      <c r="J94" s="171"/>
      <c r="K94" s="171"/>
      <c r="L94" s="171"/>
      <c r="N94" s="182">
        <f>'From 2A - Design'!Q114</f>
        <v>0</v>
      </c>
      <c r="O94" s="182"/>
      <c r="P94" s="182"/>
      <c r="Q94" s="182"/>
      <c r="S94" s="182">
        <f>'From 2A - Design'!U114</f>
        <v>0</v>
      </c>
      <c r="T94" s="182"/>
      <c r="U94" s="182"/>
      <c r="V94" s="182"/>
      <c r="X94" s="182">
        <f>'From 2A - Design'!Y114</f>
        <v>0</v>
      </c>
      <c r="Y94" s="182"/>
      <c r="Z94" s="182"/>
      <c r="AA94" s="182"/>
      <c r="AC94" s="182">
        <f>'From 2A - Design'!AC114</f>
        <v>0</v>
      </c>
      <c r="AD94" s="182"/>
      <c r="AE94" s="182"/>
      <c r="AF94" s="182"/>
      <c r="AH94" s="182">
        <f>'From 2A - Design'!AG114</f>
        <v>0</v>
      </c>
      <c r="AI94" s="182"/>
      <c r="AJ94" s="182"/>
      <c r="AK94" s="182"/>
      <c r="AM94" s="117">
        <f t="shared" si="4"/>
        <v>0</v>
      </c>
    </row>
    <row r="95" spans="2:43" ht="4.9000000000000004" customHeight="1" x14ac:dyDescent="0.25">
      <c r="G95" s="133"/>
      <c r="L95" s="133"/>
      <c r="M95" s="133"/>
      <c r="N95" s="133"/>
      <c r="P95" s="13"/>
      <c r="Q95" s="13"/>
      <c r="R95" s="13"/>
      <c r="S95" s="13"/>
      <c r="U95" s="6"/>
      <c r="V95" s="6"/>
      <c r="W95" s="6"/>
      <c r="X95" s="6"/>
      <c r="AA95" s="6"/>
      <c r="AB95" s="6"/>
      <c r="AC95" s="6"/>
      <c r="AD95" s="6"/>
      <c r="AF95" s="6"/>
      <c r="AG95" s="6"/>
      <c r="AH95" s="6"/>
      <c r="AI95" s="6"/>
      <c r="AK95" s="6"/>
      <c r="AL95" s="6"/>
    </row>
    <row r="96" spans="2:43" ht="30" customHeight="1" x14ac:dyDescent="0.25">
      <c r="B96" s="1" t="s">
        <v>266</v>
      </c>
      <c r="G96" s="1"/>
      <c r="H96" s="1"/>
      <c r="I96" s="183" t="s">
        <v>311</v>
      </c>
      <c r="J96" s="183"/>
      <c r="K96" s="183"/>
      <c r="L96" s="183"/>
      <c r="M96" s="1"/>
      <c r="N96" s="183" t="s">
        <v>312</v>
      </c>
      <c r="O96" s="183"/>
      <c r="P96" s="183"/>
      <c r="Q96" s="183"/>
      <c r="S96" s="183" t="s">
        <v>313</v>
      </c>
      <c r="T96" s="183"/>
      <c r="U96" s="183"/>
      <c r="V96" s="183"/>
      <c r="W96" s="134"/>
      <c r="X96" s="183" t="s">
        <v>315</v>
      </c>
      <c r="Y96" s="183"/>
      <c r="Z96" s="183"/>
      <c r="AA96" s="183"/>
      <c r="AB96" s="134"/>
      <c r="AC96" s="183" t="s">
        <v>221</v>
      </c>
      <c r="AD96" s="183"/>
      <c r="AE96" s="183"/>
      <c r="AF96" s="183"/>
      <c r="AG96" s="134"/>
      <c r="AH96" s="183" t="s">
        <v>314</v>
      </c>
      <c r="AI96" s="183"/>
      <c r="AJ96" s="183"/>
      <c r="AK96" s="183"/>
      <c r="AM96" s="117">
        <f>SUM(AM97:AM102)</f>
        <v>6</v>
      </c>
      <c r="AN96" s="117">
        <f>SUM(AN97:AN102)</f>
        <v>6</v>
      </c>
      <c r="AO96" s="117">
        <f>SUM(AO97:AO101)</f>
        <v>5</v>
      </c>
      <c r="AP96" s="117">
        <f>SUM(AP97:AP102)</f>
        <v>6</v>
      </c>
      <c r="AQ96" s="117">
        <f>SUM(AQ98:AQ102)</f>
        <v>5</v>
      </c>
    </row>
    <row r="97" spans="2:45" ht="14.65" customHeight="1" x14ac:dyDescent="0.25">
      <c r="C97" s="140">
        <f>Tables!$C$15</f>
        <v>1.2</v>
      </c>
      <c r="D97" s="140"/>
      <c r="G97" s="133" t="s">
        <v>14</v>
      </c>
      <c r="H97" s="10"/>
      <c r="I97" s="141"/>
      <c r="J97" s="141"/>
      <c r="K97" s="141"/>
      <c r="L97" s="141"/>
      <c r="M97" s="133"/>
      <c r="N97" s="141"/>
      <c r="O97" s="141"/>
      <c r="P97" s="141"/>
      <c r="Q97" s="141"/>
      <c r="S97" s="141"/>
      <c r="T97" s="141"/>
      <c r="U97" s="141"/>
      <c r="V97" s="141"/>
      <c r="X97" s="141"/>
      <c r="Y97" s="141"/>
      <c r="Z97" s="141"/>
      <c r="AA97" s="141"/>
      <c r="AC97" s="141"/>
      <c r="AD97" s="141"/>
      <c r="AE97" s="141"/>
      <c r="AF97" s="141"/>
      <c r="AH97" s="141"/>
      <c r="AI97" s="141"/>
      <c r="AJ97" s="141"/>
      <c r="AK97" s="141"/>
      <c r="AM97" s="117">
        <f>IF(ISBLANK(I97),1,IF(I97=I89,0,1))</f>
        <v>1</v>
      </c>
      <c r="AN97" s="117">
        <f>IF(ISBLANK(N97),1,IF(N97=N89,0,1))</f>
        <v>1</v>
      </c>
      <c r="AO97" s="117">
        <f>IF(ISBLANK(X97),1,IF(X97&gt;Y$49,1,0))</f>
        <v>1</v>
      </c>
      <c r="AP97" s="117">
        <f>IF(ISBLANK(AC97),1,IF(AC97&gt;$AP$89,1,0))</f>
        <v>1</v>
      </c>
      <c r="AQ97" s="117"/>
    </row>
    <row r="98" spans="2:45" ht="14.65" customHeight="1" x14ac:dyDescent="0.25">
      <c r="C98" s="140">
        <f>Tables!$C$16</f>
        <v>5.7</v>
      </c>
      <c r="D98" s="140"/>
      <c r="G98" s="133" t="s">
        <v>19</v>
      </c>
      <c r="H98" s="10"/>
      <c r="I98" s="139"/>
      <c r="J98" s="139"/>
      <c r="K98" s="139"/>
      <c r="L98" s="139"/>
      <c r="M98" s="133"/>
      <c r="N98" s="139"/>
      <c r="O98" s="139"/>
      <c r="P98" s="139"/>
      <c r="Q98" s="139"/>
      <c r="S98" s="139"/>
      <c r="T98" s="139"/>
      <c r="U98" s="139"/>
      <c r="V98" s="139"/>
      <c r="X98" s="139"/>
      <c r="Y98" s="139"/>
      <c r="Z98" s="139"/>
      <c r="AA98" s="139"/>
      <c r="AC98" s="139"/>
      <c r="AD98" s="139"/>
      <c r="AE98" s="139"/>
      <c r="AF98" s="139"/>
      <c r="AH98" s="139"/>
      <c r="AI98" s="139"/>
      <c r="AJ98" s="139"/>
      <c r="AK98" s="139"/>
      <c r="AM98" s="117">
        <f t="shared" ref="AM98:AM102" si="5">IF(ISBLANK(I98),1,IF(I98=I90,0,1))</f>
        <v>1</v>
      </c>
      <c r="AN98" s="117">
        <f t="shared" ref="AN98:AN102" si="6">IF(ISBLANK(N98),1,IF(N98=N90,0,1))</f>
        <v>1</v>
      </c>
      <c r="AO98" s="117">
        <f t="shared" ref="AO98:AO101" si="7">IF(ISBLANK(X98),1,IF(X98&gt;Y$49,1,0))</f>
        <v>1</v>
      </c>
      <c r="AP98" s="117">
        <f t="shared" ref="AP98:AP102" si="8">IF(ISBLANK(AC98),1,IF(AC98&gt;$AP$89,1,0))</f>
        <v>1</v>
      </c>
      <c r="AQ98" s="117">
        <f t="shared" ref="AQ98:AQ102" si="9">IF(ISBLANK(AH98),1,IF(AH98&gt;I98,1,0))</f>
        <v>1</v>
      </c>
    </row>
    <row r="99" spans="2:45" ht="14.65" customHeight="1" x14ac:dyDescent="0.25">
      <c r="C99" s="140">
        <f>Tables!$C$17</f>
        <v>7.21</v>
      </c>
      <c r="D99" s="140"/>
      <c r="G99" s="133" t="s">
        <v>24</v>
      </c>
      <c r="H99" s="10"/>
      <c r="I99" s="139"/>
      <c r="J99" s="139"/>
      <c r="K99" s="139"/>
      <c r="L99" s="139"/>
      <c r="M99" s="133"/>
      <c r="N99" s="139"/>
      <c r="O99" s="139"/>
      <c r="P99" s="139"/>
      <c r="Q99" s="139"/>
      <c r="S99" s="139"/>
      <c r="T99" s="139"/>
      <c r="U99" s="139"/>
      <c r="V99" s="139"/>
      <c r="X99" s="139"/>
      <c r="Y99" s="139"/>
      <c r="Z99" s="139"/>
      <c r="AA99" s="139"/>
      <c r="AC99" s="139"/>
      <c r="AD99" s="139"/>
      <c r="AE99" s="139"/>
      <c r="AF99" s="139"/>
      <c r="AH99" s="139"/>
      <c r="AI99" s="139"/>
      <c r="AJ99" s="139"/>
      <c r="AK99" s="139"/>
      <c r="AM99" s="117">
        <f t="shared" si="5"/>
        <v>1</v>
      </c>
      <c r="AN99" s="117">
        <f t="shared" si="6"/>
        <v>1</v>
      </c>
      <c r="AO99" s="117">
        <f t="shared" si="7"/>
        <v>1</v>
      </c>
      <c r="AP99" s="117">
        <f t="shared" si="8"/>
        <v>1</v>
      </c>
      <c r="AQ99" s="117">
        <f t="shared" si="9"/>
        <v>1</v>
      </c>
    </row>
    <row r="100" spans="2:45" ht="14.65" customHeight="1" x14ac:dyDescent="0.25">
      <c r="C100" s="140">
        <f>Tables!$C$18</f>
        <v>8.6300000000000008</v>
      </c>
      <c r="D100" s="140"/>
      <c r="G100" s="133" t="s">
        <v>29</v>
      </c>
      <c r="H100" s="10"/>
      <c r="I100" s="139"/>
      <c r="J100" s="139"/>
      <c r="K100" s="139"/>
      <c r="L100" s="139"/>
      <c r="M100" s="133"/>
      <c r="N100" s="139"/>
      <c r="O100" s="139"/>
      <c r="P100" s="139"/>
      <c r="Q100" s="139"/>
      <c r="S100" s="139"/>
      <c r="T100" s="139"/>
      <c r="U100" s="139"/>
      <c r="V100" s="139"/>
      <c r="X100" s="139"/>
      <c r="Y100" s="139"/>
      <c r="Z100" s="139"/>
      <c r="AA100" s="139"/>
      <c r="AC100" s="139"/>
      <c r="AD100" s="139"/>
      <c r="AE100" s="139"/>
      <c r="AF100" s="139"/>
      <c r="AH100" s="139"/>
      <c r="AI100" s="139"/>
      <c r="AJ100" s="139"/>
      <c r="AK100" s="139"/>
      <c r="AM100" s="117">
        <f t="shared" si="5"/>
        <v>1</v>
      </c>
      <c r="AN100" s="117">
        <f t="shared" si="6"/>
        <v>1</v>
      </c>
      <c r="AO100" s="117">
        <f t="shared" si="7"/>
        <v>1</v>
      </c>
      <c r="AP100" s="117">
        <f t="shared" si="8"/>
        <v>1</v>
      </c>
      <c r="AQ100" s="117">
        <f t="shared" si="9"/>
        <v>1</v>
      </c>
    </row>
    <row r="101" spans="2:45" ht="14.65" customHeight="1" x14ac:dyDescent="0.25">
      <c r="C101" s="140">
        <f>Tables!$C$19</f>
        <v>10.8</v>
      </c>
      <c r="D101" s="140"/>
      <c r="G101" s="133" t="s">
        <v>32</v>
      </c>
      <c r="H101" s="10"/>
      <c r="I101" s="139"/>
      <c r="J101" s="139"/>
      <c r="K101" s="139"/>
      <c r="L101" s="139"/>
      <c r="M101" s="133"/>
      <c r="N101" s="139"/>
      <c r="O101" s="139"/>
      <c r="P101" s="139"/>
      <c r="Q101" s="139"/>
      <c r="S101" s="139"/>
      <c r="T101" s="139"/>
      <c r="U101" s="139"/>
      <c r="V101" s="139"/>
      <c r="X101" s="139"/>
      <c r="Y101" s="139"/>
      <c r="Z101" s="139"/>
      <c r="AA101" s="139"/>
      <c r="AC101" s="139"/>
      <c r="AD101" s="139"/>
      <c r="AE101" s="139"/>
      <c r="AF101" s="139"/>
      <c r="AH101" s="139"/>
      <c r="AI101" s="139"/>
      <c r="AJ101" s="139"/>
      <c r="AK101" s="139"/>
      <c r="AM101" s="117">
        <f t="shared" si="5"/>
        <v>1</v>
      </c>
      <c r="AN101" s="117">
        <f t="shared" si="6"/>
        <v>1</v>
      </c>
      <c r="AO101" s="117">
        <f t="shared" si="7"/>
        <v>1</v>
      </c>
      <c r="AP101" s="117">
        <f t="shared" si="8"/>
        <v>1</v>
      </c>
      <c r="AQ101" s="117">
        <f t="shared" si="9"/>
        <v>1</v>
      </c>
    </row>
    <row r="102" spans="2:45" ht="14.65" customHeight="1" x14ac:dyDescent="0.25">
      <c r="C102" s="140">
        <f>Tables!$C$20</f>
        <v>14.8</v>
      </c>
      <c r="D102" s="140"/>
      <c r="G102" s="133" t="s">
        <v>36</v>
      </c>
      <c r="H102" s="10"/>
      <c r="I102" s="139"/>
      <c r="J102" s="139"/>
      <c r="K102" s="139"/>
      <c r="L102" s="139"/>
      <c r="M102" s="133"/>
      <c r="N102" s="139"/>
      <c r="O102" s="139"/>
      <c r="P102" s="139"/>
      <c r="Q102" s="139"/>
      <c r="S102" s="139"/>
      <c r="T102" s="139"/>
      <c r="U102" s="139"/>
      <c r="V102" s="139"/>
      <c r="X102" s="139"/>
      <c r="Y102" s="139"/>
      <c r="Z102" s="139"/>
      <c r="AA102" s="139"/>
      <c r="AC102" s="139"/>
      <c r="AD102" s="139"/>
      <c r="AE102" s="139"/>
      <c r="AF102" s="139"/>
      <c r="AH102" s="139"/>
      <c r="AI102" s="139"/>
      <c r="AJ102" s="139"/>
      <c r="AK102" s="139"/>
      <c r="AM102" s="117">
        <f t="shared" si="5"/>
        <v>1</v>
      </c>
      <c r="AN102" s="117">
        <f t="shared" si="6"/>
        <v>1</v>
      </c>
      <c r="AO102" s="118">
        <f>IF(OR(ISBLANK(AH49),ISBLANK(X102)),0,AH49-X102)</f>
        <v>0</v>
      </c>
      <c r="AP102" s="117">
        <f t="shared" si="8"/>
        <v>1</v>
      </c>
      <c r="AQ102" s="117">
        <f t="shared" si="9"/>
        <v>1</v>
      </c>
    </row>
    <row r="103" spans="2:45" ht="4.9000000000000004" customHeight="1" x14ac:dyDescent="0.25">
      <c r="AS103" s="3"/>
    </row>
    <row r="104" spans="2:45" ht="15" customHeight="1" x14ac:dyDescent="0.25">
      <c r="AO104" s="50"/>
      <c r="AS104" s="3"/>
    </row>
    <row r="105" spans="2:45" ht="15" customHeight="1" x14ac:dyDescent="0.25">
      <c r="B105" s="158">
        <f>Tables!$C$13</f>
        <v>45031</v>
      </c>
      <c r="C105" s="158"/>
      <c r="D105" s="158"/>
      <c r="E105" s="158"/>
      <c r="F105" s="158"/>
      <c r="G105" s="128"/>
      <c r="H105" s="128"/>
      <c r="I105" s="128"/>
      <c r="R105" s="179" t="s">
        <v>211</v>
      </c>
      <c r="S105" s="179"/>
      <c r="T105" s="179"/>
      <c r="U105" s="179"/>
      <c r="AM105" s="50" t="s">
        <v>316</v>
      </c>
      <c r="AN105" s="50" t="s">
        <v>317</v>
      </c>
      <c r="AO105" s="100" t="s">
        <v>212</v>
      </c>
      <c r="AP105" s="100" t="s">
        <v>213</v>
      </c>
      <c r="AQ105" s="100" t="s">
        <v>214</v>
      </c>
      <c r="AS105" s="3"/>
    </row>
    <row r="106" spans="2:45" ht="15" customHeight="1" x14ac:dyDescent="0.25">
      <c r="C106" s="133" t="s">
        <v>309</v>
      </c>
      <c r="D106" s="152">
        <f>IF(ISBLANK($E$17),"",$E$17)</f>
        <v>0</v>
      </c>
      <c r="E106" s="152"/>
      <c r="F106" s="152"/>
      <c r="G106" s="152"/>
      <c r="H106" s="152"/>
      <c r="I106" s="152"/>
      <c r="J106" s="152"/>
      <c r="K106" s="152"/>
      <c r="L106" s="152"/>
      <c r="M106" s="152"/>
      <c r="N106" s="152"/>
      <c r="O106" s="152"/>
      <c r="P106" s="152"/>
      <c r="Q106" s="152"/>
      <c r="R106" s="152"/>
      <c r="S106" s="152"/>
      <c r="T106" s="152"/>
      <c r="U106" s="152"/>
      <c r="V106" s="152"/>
      <c r="W106" s="152"/>
      <c r="X106" s="152"/>
      <c r="Y106" s="152"/>
      <c r="Z106" s="152"/>
      <c r="AF106" s="133" t="s">
        <v>100</v>
      </c>
      <c r="AG106" s="153">
        <f>IF(ISBLANK($AF$17),0,$AF$17)</f>
        <v>0</v>
      </c>
      <c r="AH106" s="153"/>
      <c r="AI106" s="153"/>
      <c r="AJ106" s="153"/>
      <c r="AK106" s="153"/>
    </row>
    <row r="107" spans="2:45" ht="15" customHeight="1" x14ac:dyDescent="0.25">
      <c r="F107" s="2"/>
      <c r="G107" s="2"/>
      <c r="H107" s="2"/>
      <c r="I107" s="2"/>
      <c r="J107" s="2"/>
      <c r="K107" s="133"/>
      <c r="L107" s="133"/>
      <c r="M107" s="133"/>
      <c r="N107" s="133"/>
      <c r="O107" s="2"/>
      <c r="P107" s="6"/>
      <c r="Q107" s="6"/>
      <c r="R107" s="6"/>
      <c r="S107" s="6"/>
      <c r="T107" s="6"/>
      <c r="U107" s="6"/>
      <c r="V107" s="6"/>
      <c r="W107" s="6"/>
      <c r="X107" s="6"/>
      <c r="Y107" s="6"/>
      <c r="Z107" s="6"/>
      <c r="AA107" s="6"/>
      <c r="AB107" s="6"/>
      <c r="AC107" s="6"/>
      <c r="AD107" s="6"/>
      <c r="AE107" s="6"/>
      <c r="AF107" s="133" t="s">
        <v>310</v>
      </c>
      <c r="AG107" s="138">
        <f>IF(ISBLANK($AF$18),"",$AF$18)</f>
        <v>0</v>
      </c>
      <c r="AH107" s="138"/>
      <c r="AI107" s="138"/>
      <c r="AJ107" s="138"/>
      <c r="AK107" s="138"/>
    </row>
    <row r="108" spans="2:45" ht="15" customHeight="1" x14ac:dyDescent="0.25">
      <c r="B108" s="7" t="s">
        <v>112</v>
      </c>
      <c r="C108" s="7"/>
      <c r="D108" s="7"/>
      <c r="E108" s="7"/>
    </row>
    <row r="109" spans="2:45" ht="15" customHeight="1" x14ac:dyDescent="0.25">
      <c r="B109" s="143"/>
      <c r="C109" s="144"/>
      <c r="D109" s="144"/>
      <c r="E109" s="144"/>
      <c r="F109" s="144"/>
      <c r="G109" s="144"/>
      <c r="H109" s="144"/>
      <c r="I109" s="144"/>
      <c r="J109" s="144"/>
      <c r="K109" s="144"/>
      <c r="L109" s="144"/>
      <c r="M109" s="144"/>
      <c r="N109" s="144"/>
      <c r="O109" s="144"/>
      <c r="P109" s="144"/>
      <c r="Q109" s="144"/>
      <c r="R109" s="144"/>
      <c r="S109" s="144"/>
      <c r="T109" s="144"/>
      <c r="U109" s="144"/>
      <c r="V109" s="144"/>
      <c r="W109" s="144"/>
      <c r="X109" s="144"/>
      <c r="Y109" s="144"/>
      <c r="Z109" s="144"/>
      <c r="AA109" s="144"/>
      <c r="AB109" s="144"/>
      <c r="AC109" s="144"/>
      <c r="AD109" s="144"/>
      <c r="AE109" s="144"/>
      <c r="AF109" s="144"/>
      <c r="AG109" s="144"/>
      <c r="AH109" s="144"/>
      <c r="AI109" s="144"/>
      <c r="AJ109" s="144"/>
      <c r="AK109" s="145"/>
    </row>
    <row r="110" spans="2:45" ht="15" customHeight="1" x14ac:dyDescent="0.25">
      <c r="B110" s="146"/>
      <c r="C110" s="147"/>
      <c r="D110" s="147"/>
      <c r="E110" s="147"/>
      <c r="F110" s="147"/>
      <c r="G110" s="147"/>
      <c r="H110" s="147"/>
      <c r="I110" s="147"/>
      <c r="J110" s="147"/>
      <c r="K110" s="147"/>
      <c r="L110" s="147"/>
      <c r="M110" s="147"/>
      <c r="N110" s="147"/>
      <c r="O110" s="147"/>
      <c r="P110" s="147"/>
      <c r="Q110" s="147"/>
      <c r="R110" s="147"/>
      <c r="S110" s="147"/>
      <c r="T110" s="147"/>
      <c r="U110" s="147"/>
      <c r="V110" s="147"/>
      <c r="W110" s="147"/>
      <c r="X110" s="147"/>
      <c r="Y110" s="147"/>
      <c r="Z110" s="147"/>
      <c r="AA110" s="147"/>
      <c r="AB110" s="147"/>
      <c r="AC110" s="147"/>
      <c r="AD110" s="147"/>
      <c r="AE110" s="147"/>
      <c r="AF110" s="147"/>
      <c r="AG110" s="147"/>
      <c r="AH110" s="147"/>
      <c r="AI110" s="147"/>
      <c r="AJ110" s="147"/>
      <c r="AK110" s="148"/>
    </row>
    <row r="111" spans="2:45" ht="15" customHeight="1" x14ac:dyDescent="0.25">
      <c r="B111" s="146"/>
      <c r="C111" s="147"/>
      <c r="D111" s="147"/>
      <c r="E111" s="147"/>
      <c r="F111" s="147"/>
      <c r="G111" s="147"/>
      <c r="H111" s="147"/>
      <c r="I111" s="147"/>
      <c r="J111" s="147"/>
      <c r="K111" s="147"/>
      <c r="L111" s="147"/>
      <c r="M111" s="147"/>
      <c r="N111" s="147"/>
      <c r="O111" s="147"/>
      <c r="P111" s="147"/>
      <c r="Q111" s="147"/>
      <c r="R111" s="147"/>
      <c r="S111" s="147"/>
      <c r="T111" s="147"/>
      <c r="U111" s="147"/>
      <c r="V111" s="147"/>
      <c r="W111" s="147"/>
      <c r="X111" s="147"/>
      <c r="Y111" s="147"/>
      <c r="Z111" s="147"/>
      <c r="AA111" s="147"/>
      <c r="AB111" s="147"/>
      <c r="AC111" s="147"/>
      <c r="AD111" s="147"/>
      <c r="AE111" s="147"/>
      <c r="AF111" s="147"/>
      <c r="AG111" s="147"/>
      <c r="AH111" s="147"/>
      <c r="AI111" s="147"/>
      <c r="AJ111" s="147"/>
      <c r="AK111" s="148"/>
    </row>
    <row r="112" spans="2:45" ht="15" customHeight="1" x14ac:dyDescent="0.25">
      <c r="B112" s="146"/>
      <c r="C112" s="147"/>
      <c r="D112" s="147"/>
      <c r="E112" s="147"/>
      <c r="F112" s="147"/>
      <c r="G112" s="147"/>
      <c r="H112" s="147"/>
      <c r="I112" s="147"/>
      <c r="J112" s="147"/>
      <c r="K112" s="147"/>
      <c r="L112" s="147"/>
      <c r="M112" s="147"/>
      <c r="N112" s="147"/>
      <c r="O112" s="147"/>
      <c r="P112" s="147"/>
      <c r="Q112" s="147"/>
      <c r="R112" s="147"/>
      <c r="S112" s="147"/>
      <c r="T112" s="147"/>
      <c r="U112" s="147"/>
      <c r="V112" s="147"/>
      <c r="W112" s="147"/>
      <c r="X112" s="147"/>
      <c r="Y112" s="147"/>
      <c r="Z112" s="147"/>
      <c r="AA112" s="147"/>
      <c r="AB112" s="147"/>
      <c r="AC112" s="147"/>
      <c r="AD112" s="147"/>
      <c r="AE112" s="147"/>
      <c r="AF112" s="147"/>
      <c r="AG112" s="147"/>
      <c r="AH112" s="147"/>
      <c r="AI112" s="147"/>
      <c r="AJ112" s="147"/>
      <c r="AK112" s="148"/>
    </row>
    <row r="113" spans="2:40" ht="15" customHeight="1" x14ac:dyDescent="0.25">
      <c r="B113" s="146"/>
      <c r="C113" s="147"/>
      <c r="D113" s="147"/>
      <c r="E113" s="147"/>
      <c r="F113" s="147"/>
      <c r="G113" s="147"/>
      <c r="H113" s="147"/>
      <c r="I113" s="147"/>
      <c r="J113" s="147"/>
      <c r="K113" s="147"/>
      <c r="L113" s="147"/>
      <c r="M113" s="147"/>
      <c r="N113" s="147"/>
      <c r="O113" s="147"/>
      <c r="P113" s="147"/>
      <c r="Q113" s="147"/>
      <c r="R113" s="147"/>
      <c r="S113" s="147"/>
      <c r="T113" s="147"/>
      <c r="U113" s="147"/>
      <c r="V113" s="147"/>
      <c r="W113" s="147"/>
      <c r="X113" s="147"/>
      <c r="Y113" s="147"/>
      <c r="Z113" s="147"/>
      <c r="AA113" s="147"/>
      <c r="AB113" s="147"/>
      <c r="AC113" s="147"/>
      <c r="AD113" s="147"/>
      <c r="AE113" s="147"/>
      <c r="AF113" s="147"/>
      <c r="AG113" s="147"/>
      <c r="AH113" s="147"/>
      <c r="AI113" s="147"/>
      <c r="AJ113" s="147"/>
      <c r="AK113" s="148"/>
    </row>
    <row r="114" spans="2:40" ht="15" customHeight="1" x14ac:dyDescent="0.25">
      <c r="B114" s="146"/>
      <c r="C114" s="147"/>
      <c r="D114" s="147"/>
      <c r="E114" s="147"/>
      <c r="F114" s="147"/>
      <c r="G114" s="147"/>
      <c r="H114" s="147"/>
      <c r="I114" s="147"/>
      <c r="J114" s="147"/>
      <c r="K114" s="147"/>
      <c r="L114" s="147"/>
      <c r="M114" s="147"/>
      <c r="N114" s="147"/>
      <c r="O114" s="147"/>
      <c r="P114" s="147"/>
      <c r="Q114" s="147"/>
      <c r="R114" s="147"/>
      <c r="S114" s="147"/>
      <c r="T114" s="147"/>
      <c r="U114" s="147"/>
      <c r="V114" s="147"/>
      <c r="W114" s="147"/>
      <c r="X114" s="147"/>
      <c r="Y114" s="147"/>
      <c r="Z114" s="147"/>
      <c r="AA114" s="147"/>
      <c r="AB114" s="147"/>
      <c r="AC114" s="147"/>
      <c r="AD114" s="147"/>
      <c r="AE114" s="147"/>
      <c r="AF114" s="147"/>
      <c r="AG114" s="147"/>
      <c r="AH114" s="147"/>
      <c r="AI114" s="147"/>
      <c r="AJ114" s="147"/>
      <c r="AK114" s="148"/>
    </row>
    <row r="115" spans="2:40" ht="15" customHeight="1" x14ac:dyDescent="0.25">
      <c r="B115" s="146"/>
      <c r="C115" s="147"/>
      <c r="D115" s="147"/>
      <c r="E115" s="147"/>
      <c r="F115" s="147"/>
      <c r="G115" s="147"/>
      <c r="H115" s="147"/>
      <c r="I115" s="147"/>
      <c r="J115" s="147"/>
      <c r="K115" s="147"/>
      <c r="L115" s="147"/>
      <c r="M115" s="147"/>
      <c r="N115" s="147"/>
      <c r="O115" s="147"/>
      <c r="P115" s="147"/>
      <c r="Q115" s="147"/>
      <c r="R115" s="147"/>
      <c r="S115" s="147"/>
      <c r="T115" s="147"/>
      <c r="U115" s="147"/>
      <c r="V115" s="147"/>
      <c r="W115" s="147"/>
      <c r="X115" s="147"/>
      <c r="Y115" s="147"/>
      <c r="Z115" s="147"/>
      <c r="AA115" s="147"/>
      <c r="AB115" s="147"/>
      <c r="AC115" s="147"/>
      <c r="AD115" s="147"/>
      <c r="AE115" s="147"/>
      <c r="AF115" s="147"/>
      <c r="AG115" s="147"/>
      <c r="AH115" s="147"/>
      <c r="AI115" s="147"/>
      <c r="AJ115" s="147"/>
      <c r="AK115" s="148"/>
    </row>
    <row r="116" spans="2:40" ht="15" customHeight="1" x14ac:dyDescent="0.25">
      <c r="B116" s="149"/>
      <c r="C116" s="150"/>
      <c r="D116" s="150"/>
      <c r="E116" s="150"/>
      <c r="F116" s="150"/>
      <c r="G116" s="150"/>
      <c r="H116" s="150"/>
      <c r="I116" s="150"/>
      <c r="J116" s="150"/>
      <c r="K116" s="150"/>
      <c r="L116" s="150"/>
      <c r="M116" s="150"/>
      <c r="N116" s="150"/>
      <c r="O116" s="150"/>
      <c r="P116" s="150"/>
      <c r="Q116" s="150"/>
      <c r="R116" s="150"/>
      <c r="S116" s="150"/>
      <c r="T116" s="150"/>
      <c r="U116" s="150"/>
      <c r="V116" s="150"/>
      <c r="W116" s="150"/>
      <c r="X116" s="150"/>
      <c r="Y116" s="150"/>
      <c r="Z116" s="150"/>
      <c r="AA116" s="150"/>
      <c r="AB116" s="150"/>
      <c r="AC116" s="150"/>
      <c r="AD116" s="150"/>
      <c r="AE116" s="150"/>
      <c r="AF116" s="150"/>
      <c r="AG116" s="150"/>
      <c r="AH116" s="150"/>
      <c r="AI116" s="150"/>
      <c r="AJ116" s="150"/>
      <c r="AK116" s="151"/>
    </row>
    <row r="117" spans="2:40" ht="15" customHeight="1" x14ac:dyDescent="0.25">
      <c r="B117" s="132"/>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32"/>
      <c r="AD117" s="132"/>
      <c r="AE117" s="132"/>
      <c r="AF117" s="132"/>
      <c r="AG117" s="132"/>
      <c r="AH117" s="132"/>
      <c r="AI117" s="132"/>
      <c r="AJ117" s="132"/>
      <c r="AK117" s="132"/>
      <c r="AL117" s="132"/>
    </row>
    <row r="118" spans="2:40" ht="15" customHeight="1" x14ac:dyDescent="0.25">
      <c r="B118" s="1" t="s">
        <v>318</v>
      </c>
      <c r="C118" s="1"/>
      <c r="D118" s="1"/>
      <c r="E118" s="1"/>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32"/>
      <c r="AD118" s="132"/>
      <c r="AE118" s="132"/>
      <c r="AF118" s="132"/>
      <c r="AG118" s="132"/>
      <c r="AH118" s="132"/>
      <c r="AI118" s="132"/>
      <c r="AJ118" s="132"/>
      <c r="AK118" s="132"/>
      <c r="AL118" s="132"/>
    </row>
    <row r="119" spans="2:40" ht="15" customHeight="1" x14ac:dyDescent="0.25">
      <c r="C119" s="133"/>
      <c r="D119" s="133"/>
      <c r="E119" s="133" t="s">
        <v>116</v>
      </c>
      <c r="F119" s="166"/>
      <c r="G119" s="166"/>
      <c r="H119" s="166"/>
      <c r="I119" s="166"/>
      <c r="J119" s="166"/>
      <c r="K119" s="166"/>
      <c r="L119" s="166"/>
      <c r="M119" s="166"/>
      <c r="N119" s="166"/>
      <c r="O119" s="166"/>
      <c r="P119" s="166"/>
      <c r="Q119" s="166"/>
      <c r="R119" s="166"/>
      <c r="S119" s="166"/>
      <c r="T119" s="166"/>
      <c r="U119" s="166"/>
      <c r="V119" s="166"/>
    </row>
    <row r="120" spans="2:40" ht="15" customHeight="1" x14ac:dyDescent="0.25">
      <c r="C120" s="133"/>
      <c r="D120" s="133"/>
      <c r="E120" s="133" t="s">
        <v>119</v>
      </c>
      <c r="F120" s="167"/>
      <c r="G120" s="167"/>
      <c r="H120" s="167"/>
      <c r="I120" s="167"/>
      <c r="J120" s="167"/>
      <c r="K120" s="167"/>
      <c r="L120" s="167"/>
      <c r="M120" s="167"/>
      <c r="N120" s="167"/>
      <c r="O120" s="167"/>
      <c r="P120" s="167"/>
      <c r="Q120" s="167"/>
      <c r="R120" s="167"/>
      <c r="S120" s="167"/>
      <c r="T120" s="167"/>
      <c r="U120" s="167"/>
      <c r="V120" s="167"/>
      <c r="W120" s="132"/>
      <c r="X120" s="132"/>
      <c r="Y120" s="132"/>
      <c r="Z120" s="132"/>
      <c r="AA120" s="132"/>
      <c r="AB120" s="132"/>
      <c r="AC120" s="132"/>
      <c r="AD120" s="132"/>
      <c r="AE120" s="132"/>
      <c r="AF120" s="132"/>
      <c r="AG120" s="132"/>
      <c r="AH120" s="132"/>
      <c r="AI120" s="132"/>
      <c r="AJ120" s="132"/>
      <c r="AK120" s="132"/>
      <c r="AL120" s="132"/>
    </row>
    <row r="121" spans="2:40" ht="15" customHeight="1" x14ac:dyDescent="0.25">
      <c r="C121" s="133"/>
      <c r="D121" s="133"/>
      <c r="E121" s="133" t="s">
        <v>319</v>
      </c>
      <c r="F121" s="167"/>
      <c r="G121" s="167"/>
      <c r="H121" s="167"/>
      <c r="I121" s="167"/>
      <c r="J121" s="167"/>
      <c r="K121" s="167"/>
      <c r="L121" s="167"/>
      <c r="M121" s="167"/>
      <c r="N121" s="167"/>
      <c r="O121" s="167"/>
      <c r="P121" s="167"/>
      <c r="Q121" s="167"/>
      <c r="R121" s="167"/>
      <c r="S121" s="167"/>
      <c r="T121" s="167"/>
      <c r="U121" s="167"/>
      <c r="V121" s="167"/>
      <c r="Y121" s="133" t="s">
        <v>320</v>
      </c>
      <c r="Z121" s="170"/>
      <c r="AA121" s="170"/>
      <c r="AB121" s="170"/>
      <c r="AC121" s="170"/>
      <c r="AD121" s="133"/>
      <c r="AG121" s="133" t="s">
        <v>321</v>
      </c>
      <c r="AH121" s="193"/>
      <c r="AI121" s="193"/>
      <c r="AJ121" s="193"/>
      <c r="AK121" s="193"/>
      <c r="AL121" s="133"/>
    </row>
    <row r="122" spans="2:40" ht="15" customHeight="1" x14ac:dyDescent="0.25">
      <c r="C122" s="133"/>
      <c r="D122" s="133"/>
      <c r="E122" s="133" t="s">
        <v>234</v>
      </c>
      <c r="F122" s="173"/>
      <c r="G122" s="173"/>
      <c r="H122" s="173"/>
      <c r="I122" s="173"/>
      <c r="J122" s="173"/>
      <c r="K122" s="173"/>
      <c r="L122" s="173"/>
      <c r="M122" s="173"/>
      <c r="N122" s="173"/>
      <c r="O122" s="173"/>
      <c r="P122" s="173"/>
      <c r="Q122" s="173"/>
      <c r="R122" s="173"/>
      <c r="S122" s="173"/>
      <c r="T122" s="173"/>
      <c r="U122" s="173"/>
      <c r="V122" s="173"/>
      <c r="Y122" s="47"/>
      <c r="Z122" s="47"/>
      <c r="AA122" s="47"/>
      <c r="AB122" s="47"/>
      <c r="AC122" s="47"/>
      <c r="AD122" s="133" t="s">
        <v>235</v>
      </c>
      <c r="AE122" s="192"/>
      <c r="AF122" s="192"/>
      <c r="AG122" s="192"/>
      <c r="AH122" s="192"/>
      <c r="AI122" s="192"/>
      <c r="AJ122" s="133"/>
      <c r="AK122" s="132"/>
    </row>
    <row r="123" spans="2:40" ht="4.9000000000000004" customHeight="1" x14ac:dyDescent="0.25">
      <c r="B123" s="133"/>
      <c r="C123" s="133"/>
      <c r="D123" s="133"/>
      <c r="E123" s="133"/>
      <c r="F123" s="58"/>
      <c r="G123" s="58"/>
      <c r="H123" s="58"/>
      <c r="I123" s="58"/>
      <c r="J123" s="58"/>
      <c r="K123" s="58"/>
      <c r="L123" s="58"/>
      <c r="M123" s="58"/>
      <c r="N123" s="58"/>
      <c r="O123" s="58"/>
      <c r="P123" s="58"/>
      <c r="Q123" s="58"/>
      <c r="R123" s="58"/>
      <c r="S123" s="58"/>
      <c r="T123" s="58"/>
      <c r="U123" s="58"/>
      <c r="V123" s="58"/>
      <c r="Y123" s="132"/>
      <c r="Z123" s="132"/>
      <c r="AA123" s="132"/>
      <c r="AB123" s="132"/>
      <c r="AC123" s="132"/>
      <c r="AD123" s="132"/>
      <c r="AI123" s="132"/>
      <c r="AJ123" s="133"/>
      <c r="AK123" s="132"/>
      <c r="AL123" s="132"/>
    </row>
    <row r="124" spans="2:40" ht="15" customHeight="1" x14ac:dyDescent="0.25">
      <c r="B124" s="1" t="s">
        <v>322</v>
      </c>
      <c r="C124" s="1"/>
      <c r="D124" s="1"/>
      <c r="E124" s="1"/>
      <c r="F124" s="132"/>
      <c r="G124" s="132"/>
      <c r="H124" s="132"/>
      <c r="I124" s="132"/>
      <c r="J124" s="132"/>
      <c r="K124" s="132"/>
      <c r="L124" s="132"/>
      <c r="M124" s="132"/>
      <c r="N124" s="132"/>
      <c r="O124" s="132"/>
      <c r="P124" s="132"/>
      <c r="Q124" s="132"/>
      <c r="R124" s="132"/>
      <c r="S124" s="132"/>
      <c r="T124" s="132"/>
      <c r="U124" s="132"/>
      <c r="V124" s="132"/>
      <c r="Y124" s="132"/>
      <c r="Z124" s="132"/>
      <c r="AA124" s="132"/>
      <c r="AB124" s="132"/>
      <c r="AC124" s="132"/>
      <c r="AD124" s="55"/>
      <c r="AE124" s="3" t="s">
        <v>323</v>
      </c>
      <c r="AI124" s="132"/>
      <c r="AM124" s="117">
        <f>IF(AND(ISBLANK(F125),ISBLANK(F126),ISBLANK(F127),ISBLANK(Z127),ISBLANK(AH127)),1,2)</f>
        <v>1</v>
      </c>
      <c r="AN124" s="117">
        <f>IF(ISBLANK(AD124),1,2)</f>
        <v>1</v>
      </c>
    </row>
    <row r="125" spans="2:40" ht="15" customHeight="1" x14ac:dyDescent="0.25">
      <c r="C125" s="133"/>
      <c r="D125" s="133"/>
      <c r="E125" s="133" t="s">
        <v>324</v>
      </c>
      <c r="F125" s="166"/>
      <c r="G125" s="166"/>
      <c r="H125" s="166"/>
      <c r="I125" s="166"/>
      <c r="J125" s="166"/>
      <c r="K125" s="166"/>
      <c r="L125" s="166"/>
      <c r="M125" s="166"/>
      <c r="N125" s="166"/>
      <c r="O125" s="166"/>
      <c r="P125" s="166"/>
      <c r="Q125" s="166"/>
      <c r="R125" s="166"/>
      <c r="S125" s="166"/>
      <c r="T125" s="166"/>
      <c r="U125" s="166"/>
      <c r="V125" s="166"/>
    </row>
    <row r="126" spans="2:40" ht="15" customHeight="1" x14ac:dyDescent="0.25">
      <c r="C126" s="133"/>
      <c r="D126" s="133"/>
      <c r="E126" s="133" t="s">
        <v>119</v>
      </c>
      <c r="F126" s="167"/>
      <c r="G126" s="167"/>
      <c r="H126" s="167"/>
      <c r="I126" s="167"/>
      <c r="J126" s="167"/>
      <c r="K126" s="167"/>
      <c r="L126" s="167"/>
      <c r="M126" s="167"/>
      <c r="N126" s="167"/>
      <c r="O126" s="167"/>
      <c r="P126" s="167"/>
      <c r="Q126" s="167"/>
      <c r="R126" s="167"/>
      <c r="S126" s="167"/>
      <c r="T126" s="167"/>
      <c r="U126" s="167"/>
      <c r="V126" s="167"/>
      <c r="AK126" s="132"/>
      <c r="AL126" s="132"/>
    </row>
    <row r="127" spans="2:40" ht="15" customHeight="1" x14ac:dyDescent="0.25">
      <c r="C127" s="133"/>
      <c r="D127" s="133"/>
      <c r="E127" s="133" t="s">
        <v>319</v>
      </c>
      <c r="F127" s="167"/>
      <c r="G127" s="167"/>
      <c r="H127" s="167"/>
      <c r="I127" s="167"/>
      <c r="J127" s="167"/>
      <c r="K127" s="167"/>
      <c r="L127" s="167"/>
      <c r="M127" s="167"/>
      <c r="N127" s="167"/>
      <c r="O127" s="167"/>
      <c r="P127" s="167"/>
      <c r="Q127" s="167"/>
      <c r="R127" s="167"/>
      <c r="S127" s="167"/>
      <c r="T127" s="167"/>
      <c r="U127" s="167"/>
      <c r="V127" s="167"/>
      <c r="Y127" s="133" t="s">
        <v>320</v>
      </c>
      <c r="Z127" s="170"/>
      <c r="AA127" s="170"/>
      <c r="AB127" s="170"/>
      <c r="AC127" s="170"/>
      <c r="AD127" s="133"/>
      <c r="AG127" s="133" t="s">
        <v>321</v>
      </c>
      <c r="AH127" s="193"/>
      <c r="AI127" s="193"/>
      <c r="AJ127" s="193"/>
      <c r="AK127" s="193"/>
      <c r="AL127" s="133"/>
    </row>
    <row r="128" spans="2:40" ht="15" customHeight="1" x14ac:dyDescent="0.25">
      <c r="C128" s="133"/>
      <c r="D128" s="133"/>
      <c r="E128" s="133" t="s">
        <v>325</v>
      </c>
    </row>
    <row r="129" spans="2:38" ht="15" customHeight="1" x14ac:dyDescent="0.25">
      <c r="C129" s="133"/>
      <c r="D129" s="133"/>
      <c r="E129" s="133" t="s">
        <v>116</v>
      </c>
      <c r="F129" s="166"/>
      <c r="G129" s="166"/>
      <c r="H129" s="166"/>
      <c r="I129" s="166"/>
      <c r="J129" s="166"/>
      <c r="K129" s="166"/>
      <c r="L129" s="166"/>
      <c r="M129" s="166"/>
      <c r="N129" s="166"/>
      <c r="O129" s="166"/>
      <c r="P129" s="166"/>
      <c r="Q129" s="166"/>
      <c r="R129" s="166"/>
      <c r="S129" s="166"/>
      <c r="T129" s="166"/>
      <c r="U129" s="166"/>
      <c r="V129" s="166"/>
      <c r="W129" s="132"/>
      <c r="X129" s="132"/>
      <c r="Y129" s="132"/>
      <c r="Z129" s="132"/>
      <c r="AA129" s="132"/>
      <c r="AB129" s="132"/>
      <c r="AC129" s="132"/>
      <c r="AD129" s="133" t="s">
        <v>326</v>
      </c>
      <c r="AE129" s="166"/>
      <c r="AF129" s="166"/>
      <c r="AG129" s="166"/>
      <c r="AH129" s="166"/>
      <c r="AI129" s="166"/>
      <c r="AJ129" s="166"/>
      <c r="AK129" s="166"/>
    </row>
    <row r="130" spans="2:38" ht="15" customHeight="1" x14ac:dyDescent="0.25">
      <c r="C130" s="133"/>
      <c r="D130" s="133"/>
      <c r="E130" s="133" t="s">
        <v>234</v>
      </c>
      <c r="F130" s="173"/>
      <c r="G130" s="173"/>
      <c r="H130" s="173"/>
      <c r="I130" s="173"/>
      <c r="J130" s="173"/>
      <c r="K130" s="173"/>
      <c r="L130" s="173"/>
      <c r="M130" s="173"/>
      <c r="N130" s="173"/>
      <c r="O130" s="173"/>
      <c r="P130" s="173"/>
      <c r="Q130" s="173"/>
      <c r="R130" s="173"/>
      <c r="S130" s="173"/>
      <c r="T130" s="173"/>
      <c r="U130" s="173"/>
      <c r="V130" s="173"/>
      <c r="AD130" s="133" t="s">
        <v>235</v>
      </c>
      <c r="AE130" s="172"/>
      <c r="AF130" s="172"/>
      <c r="AG130" s="172"/>
      <c r="AH130" s="172"/>
      <c r="AI130" s="172"/>
    </row>
    <row r="131" spans="2:38" ht="15" customHeight="1" x14ac:dyDescent="0.25"/>
    <row r="132" spans="2:38" ht="15" customHeight="1" x14ac:dyDescent="0.25">
      <c r="B132" s="1" t="s">
        <v>224</v>
      </c>
      <c r="C132" s="1"/>
      <c r="D132" s="1"/>
      <c r="E132" s="1"/>
      <c r="F132" s="1"/>
      <c r="G132" s="1"/>
      <c r="H132" s="1"/>
      <c r="I132" s="1"/>
      <c r="J132" s="1"/>
    </row>
    <row r="133" spans="2:38" ht="15" customHeight="1" x14ac:dyDescent="0.25">
      <c r="B133" s="197" t="s">
        <v>327</v>
      </c>
      <c r="C133" s="197"/>
      <c r="D133" s="197"/>
      <c r="E133" s="197"/>
      <c r="F133" s="197"/>
      <c r="G133" s="197"/>
      <c r="H133" s="197"/>
      <c r="I133" s="197"/>
      <c r="J133" s="197"/>
      <c r="K133" s="197"/>
      <c r="L133" s="197"/>
      <c r="M133" s="197"/>
      <c r="N133" s="197"/>
      <c r="O133" s="197"/>
      <c r="P133" s="197"/>
      <c r="Q133" s="197"/>
      <c r="R133" s="197"/>
      <c r="S133" s="197"/>
      <c r="T133" s="197"/>
      <c r="U133" s="197"/>
      <c r="V133" s="197"/>
      <c r="W133" s="197"/>
      <c r="X133" s="197"/>
      <c r="Y133" s="197"/>
      <c r="Z133" s="197"/>
      <c r="AA133" s="197"/>
      <c r="AB133" s="197"/>
      <c r="AC133" s="197"/>
      <c r="AD133" s="197"/>
      <c r="AE133" s="197"/>
      <c r="AF133" s="197"/>
      <c r="AG133" s="197"/>
      <c r="AH133" s="197"/>
      <c r="AI133" s="197"/>
      <c r="AJ133" s="197"/>
      <c r="AK133" s="197"/>
      <c r="AL133" s="59"/>
    </row>
    <row r="134" spans="2:38" ht="15" customHeight="1" x14ac:dyDescent="0.25">
      <c r="B134" s="197"/>
      <c r="C134" s="197"/>
      <c r="D134" s="197"/>
      <c r="E134" s="197"/>
      <c r="F134" s="197"/>
      <c r="G134" s="197"/>
      <c r="H134" s="197"/>
      <c r="I134" s="197"/>
      <c r="J134" s="197"/>
      <c r="K134" s="197"/>
      <c r="L134" s="197"/>
      <c r="M134" s="197"/>
      <c r="N134" s="197"/>
      <c r="O134" s="197"/>
      <c r="P134" s="197"/>
      <c r="Q134" s="197"/>
      <c r="R134" s="197"/>
      <c r="S134" s="197"/>
      <c r="T134" s="197"/>
      <c r="U134" s="197"/>
      <c r="V134" s="197"/>
      <c r="W134" s="197"/>
      <c r="X134" s="197"/>
      <c r="Y134" s="197"/>
      <c r="Z134" s="197"/>
      <c r="AA134" s="197"/>
      <c r="AB134" s="197"/>
      <c r="AC134" s="197"/>
      <c r="AD134" s="197"/>
      <c r="AE134" s="197"/>
      <c r="AF134" s="197"/>
      <c r="AG134" s="197"/>
      <c r="AH134" s="197"/>
      <c r="AI134" s="197"/>
      <c r="AJ134" s="197"/>
      <c r="AK134" s="197"/>
      <c r="AL134" s="59"/>
    </row>
    <row r="135" spans="2:38" ht="15" customHeight="1" x14ac:dyDescent="0.25">
      <c r="B135" s="197"/>
      <c r="C135" s="197"/>
      <c r="D135" s="197"/>
      <c r="E135" s="197"/>
      <c r="F135" s="197"/>
      <c r="G135" s="197"/>
      <c r="H135" s="197"/>
      <c r="I135" s="197"/>
      <c r="J135" s="197"/>
      <c r="K135" s="197"/>
      <c r="L135" s="197"/>
      <c r="M135" s="197"/>
      <c r="N135" s="197"/>
      <c r="O135" s="197"/>
      <c r="P135" s="197"/>
      <c r="Q135" s="197"/>
      <c r="R135" s="197"/>
      <c r="S135" s="197"/>
      <c r="T135" s="197"/>
      <c r="U135" s="197"/>
      <c r="V135" s="197"/>
      <c r="W135" s="197"/>
      <c r="X135" s="197"/>
      <c r="Y135" s="197"/>
      <c r="Z135" s="197"/>
      <c r="AA135" s="197"/>
      <c r="AB135" s="197"/>
      <c r="AC135" s="197"/>
      <c r="AD135" s="197"/>
      <c r="AE135" s="197"/>
      <c r="AF135" s="197"/>
      <c r="AG135" s="197"/>
      <c r="AH135" s="197"/>
      <c r="AI135" s="197"/>
      <c r="AJ135" s="197"/>
      <c r="AK135" s="197"/>
      <c r="AL135" s="59"/>
    </row>
    <row r="136" spans="2:38" ht="15" customHeight="1" x14ac:dyDescent="0.25">
      <c r="B136" s="197"/>
      <c r="C136" s="197"/>
      <c r="D136" s="197"/>
      <c r="E136" s="197"/>
      <c r="F136" s="197"/>
      <c r="G136" s="197"/>
      <c r="H136" s="197"/>
      <c r="I136" s="197"/>
      <c r="J136" s="197"/>
      <c r="K136" s="197"/>
      <c r="L136" s="197"/>
      <c r="M136" s="197"/>
      <c r="N136" s="197"/>
      <c r="O136" s="197"/>
      <c r="P136" s="197"/>
      <c r="Q136" s="197"/>
      <c r="R136" s="197"/>
      <c r="S136" s="197"/>
      <c r="T136" s="197"/>
      <c r="U136" s="197"/>
      <c r="V136" s="197"/>
      <c r="W136" s="197"/>
      <c r="X136" s="197"/>
      <c r="Y136" s="197"/>
      <c r="Z136" s="197"/>
      <c r="AA136" s="197"/>
      <c r="AB136" s="197"/>
      <c r="AC136" s="197"/>
      <c r="AD136" s="197"/>
      <c r="AE136" s="197"/>
      <c r="AF136" s="197"/>
      <c r="AG136" s="197"/>
      <c r="AH136" s="197"/>
      <c r="AI136" s="197"/>
      <c r="AJ136" s="197"/>
      <c r="AK136" s="197"/>
      <c r="AL136" s="59"/>
    </row>
    <row r="137" spans="2:38" ht="15" customHeight="1" x14ac:dyDescent="0.25">
      <c r="B137" s="59"/>
      <c r="C137" s="59"/>
      <c r="D137" s="59"/>
      <c r="E137" s="59"/>
      <c r="F137" s="59"/>
      <c r="G137" s="59"/>
      <c r="H137" s="59"/>
      <c r="I137" s="59"/>
      <c r="J137" s="59"/>
      <c r="K137" s="59"/>
      <c r="L137" s="59"/>
      <c r="M137" s="59"/>
      <c r="N137" s="59"/>
      <c r="O137" s="59"/>
      <c r="P137" s="59"/>
      <c r="Q137" s="59"/>
      <c r="R137" s="59"/>
      <c r="S137" s="59"/>
      <c r="T137" s="59"/>
      <c r="U137" s="59"/>
      <c r="V137" s="59"/>
      <c r="W137" s="59"/>
      <c r="X137" s="59"/>
      <c r="Y137" s="59"/>
      <c r="Z137" s="59"/>
      <c r="AA137" s="59"/>
      <c r="AB137" s="59"/>
      <c r="AC137" s="59"/>
      <c r="AD137" s="59"/>
      <c r="AE137" s="59"/>
      <c r="AF137" s="59"/>
      <c r="AG137" s="59"/>
      <c r="AH137" s="59"/>
      <c r="AI137" s="59"/>
      <c r="AJ137" s="59"/>
      <c r="AK137" s="59"/>
      <c r="AL137" s="59"/>
    </row>
    <row r="138" spans="2:38" ht="15" customHeight="1" x14ac:dyDescent="0.25">
      <c r="D138" s="133" t="s">
        <v>328</v>
      </c>
      <c r="E138" s="166"/>
      <c r="F138" s="166"/>
      <c r="G138" s="166"/>
      <c r="H138" s="166"/>
      <c r="I138" s="166"/>
      <c r="J138" s="166"/>
      <c r="K138" s="166"/>
      <c r="L138" s="166"/>
      <c r="M138" s="166"/>
      <c r="N138" s="166"/>
      <c r="O138" s="166"/>
      <c r="P138" s="166"/>
      <c r="Q138" s="166"/>
      <c r="R138" s="166"/>
      <c r="W138" s="133" t="s">
        <v>329</v>
      </c>
      <c r="AB138" s="133"/>
      <c r="AC138" s="133"/>
      <c r="AD138" s="133"/>
    </row>
    <row r="139" spans="2:38" ht="15" customHeight="1" x14ac:dyDescent="0.25">
      <c r="D139" s="133" t="s">
        <v>309</v>
      </c>
      <c r="E139" s="167"/>
      <c r="F139" s="167"/>
      <c r="G139" s="167"/>
      <c r="H139" s="167"/>
      <c r="I139" s="167"/>
      <c r="J139" s="167"/>
      <c r="K139" s="167"/>
      <c r="L139" s="167"/>
      <c r="M139" s="167"/>
      <c r="N139" s="167"/>
      <c r="O139" s="167"/>
      <c r="P139" s="167"/>
      <c r="Q139" s="167"/>
      <c r="R139" s="167"/>
    </row>
    <row r="140" spans="2:38" ht="15" customHeight="1" x14ac:dyDescent="0.25">
      <c r="D140" s="133" t="s">
        <v>330</v>
      </c>
      <c r="E140" s="167"/>
      <c r="F140" s="167"/>
      <c r="G140" s="167"/>
      <c r="H140" s="167"/>
      <c r="I140" s="167"/>
      <c r="J140" s="167"/>
      <c r="K140" s="167"/>
      <c r="L140" s="167"/>
      <c r="M140" s="167"/>
      <c r="N140" s="167"/>
      <c r="O140" s="167"/>
      <c r="P140" s="167"/>
      <c r="Q140" s="167"/>
      <c r="R140" s="167"/>
    </row>
    <row r="141" spans="2:38" ht="15" customHeight="1" x14ac:dyDescent="0.25">
      <c r="D141" s="133"/>
      <c r="E141" s="167"/>
      <c r="F141" s="167"/>
      <c r="G141" s="167"/>
      <c r="H141" s="167"/>
      <c r="I141" s="167"/>
      <c r="J141" s="167"/>
      <c r="K141" s="167"/>
      <c r="L141" s="167"/>
      <c r="M141" s="167"/>
      <c r="N141" s="167"/>
      <c r="O141" s="167"/>
      <c r="P141" s="167"/>
      <c r="Q141" s="167"/>
      <c r="R141" s="167"/>
    </row>
    <row r="142" spans="2:38" ht="15" customHeight="1" x14ac:dyDescent="0.25">
      <c r="D142" s="133" t="s">
        <v>331</v>
      </c>
      <c r="E142" s="173"/>
      <c r="F142" s="173"/>
      <c r="G142" s="173"/>
      <c r="H142" s="173"/>
      <c r="I142" s="173"/>
      <c r="J142" s="173"/>
      <c r="K142" s="173"/>
      <c r="L142" s="173"/>
      <c r="M142" s="173"/>
      <c r="N142" s="173"/>
      <c r="O142" s="173"/>
      <c r="P142" s="173"/>
      <c r="Q142" s="173"/>
      <c r="R142" s="173"/>
    </row>
    <row r="143" spans="2:38" ht="15" customHeight="1" x14ac:dyDescent="0.25">
      <c r="D143" s="133" t="s">
        <v>332</v>
      </c>
      <c r="E143" s="172"/>
      <c r="F143" s="172"/>
      <c r="G143" s="172"/>
      <c r="H143" s="172"/>
      <c r="I143" s="172"/>
      <c r="J143" s="172"/>
      <c r="K143" s="69"/>
      <c r="L143" s="69"/>
      <c r="M143" s="69"/>
      <c r="N143" s="69"/>
      <c r="O143" s="69"/>
      <c r="P143" s="69"/>
      <c r="Q143" s="69"/>
      <c r="R143" s="69"/>
    </row>
    <row r="144" spans="2:38" ht="15" customHeight="1" x14ac:dyDescent="0.25">
      <c r="D144" s="133"/>
      <c r="E144" s="69"/>
      <c r="F144" s="69"/>
      <c r="G144" s="69"/>
      <c r="H144" s="69"/>
      <c r="I144" s="69"/>
      <c r="J144" s="69"/>
    </row>
    <row r="145" spans="2:39" ht="15" customHeight="1" x14ac:dyDescent="0.25">
      <c r="D145" s="133" t="s">
        <v>333</v>
      </c>
      <c r="E145" s="84"/>
      <c r="F145" s="84"/>
      <c r="G145" s="84"/>
      <c r="H145" s="84"/>
      <c r="I145" s="84"/>
      <c r="J145" s="84"/>
      <c r="K145" s="84"/>
      <c r="L145" s="84"/>
      <c r="M145" s="84"/>
      <c r="N145" s="84"/>
      <c r="O145" s="84"/>
      <c r="P145" s="84"/>
      <c r="Q145" s="84"/>
      <c r="R145" s="84"/>
      <c r="W145" s="133" t="s">
        <v>100</v>
      </c>
      <c r="X145" s="142"/>
      <c r="Y145" s="142"/>
      <c r="Z145" s="142"/>
      <c r="AA145" s="142"/>
      <c r="AB145" s="142"/>
      <c r="AC145" s="133"/>
      <c r="AD145" s="133"/>
    </row>
    <row r="146" spans="2:39" ht="15" customHeight="1" x14ac:dyDescent="0.25"/>
    <row r="147" spans="2:39" ht="15" customHeight="1" x14ac:dyDescent="0.25"/>
    <row r="148" spans="2:39" ht="15" customHeight="1" x14ac:dyDescent="0.25"/>
    <row r="149" spans="2:39" ht="15" customHeight="1" x14ac:dyDescent="0.25"/>
    <row r="150" spans="2:39" ht="15" customHeight="1" x14ac:dyDescent="0.25">
      <c r="B150" s="158">
        <f>Tables!$C$13</f>
        <v>45031</v>
      </c>
      <c r="C150" s="158"/>
      <c r="D150" s="158"/>
      <c r="E150" s="158"/>
      <c r="F150" s="158"/>
      <c r="G150" s="128"/>
      <c r="H150" s="128"/>
      <c r="I150" s="128"/>
      <c r="R150" s="3" t="s">
        <v>237</v>
      </c>
    </row>
    <row r="151" spans="2:39" ht="15" customHeight="1" x14ac:dyDescent="0.25">
      <c r="C151" s="133" t="s">
        <v>309</v>
      </c>
      <c r="D151" s="152">
        <f>IF(ISBLANK($E$17),"",$E$17)</f>
        <v>0</v>
      </c>
      <c r="E151" s="152"/>
      <c r="F151" s="152"/>
      <c r="G151" s="152"/>
      <c r="H151" s="152"/>
      <c r="I151" s="152"/>
      <c r="J151" s="152"/>
      <c r="K151" s="152"/>
      <c r="L151" s="152"/>
      <c r="M151" s="152"/>
      <c r="N151" s="152"/>
      <c r="O151" s="152"/>
      <c r="P151" s="152"/>
      <c r="Q151" s="152"/>
      <c r="R151" s="152"/>
      <c r="S151" s="152"/>
      <c r="T151" s="152"/>
      <c r="U151" s="152"/>
      <c r="V151" s="152"/>
      <c r="W151" s="152"/>
      <c r="X151" s="152"/>
      <c r="Y151" s="152"/>
      <c r="Z151" s="152"/>
      <c r="AF151" s="133" t="s">
        <v>100</v>
      </c>
      <c r="AG151" s="153">
        <f>IF(ISBLANK($AF$17),0,$AF$17)</f>
        <v>0</v>
      </c>
      <c r="AH151" s="153"/>
      <c r="AI151" s="153"/>
      <c r="AJ151" s="153"/>
      <c r="AK151" s="153"/>
    </row>
    <row r="152" spans="2:39" ht="15" customHeight="1" x14ac:dyDescent="0.25">
      <c r="F152" s="2"/>
      <c r="G152" s="2"/>
      <c r="H152" s="2"/>
      <c r="I152" s="2"/>
      <c r="J152" s="2"/>
      <c r="K152" s="133"/>
      <c r="L152" s="133"/>
      <c r="M152" s="133"/>
      <c r="N152" s="133"/>
      <c r="O152" s="2"/>
      <c r="P152" s="6"/>
      <c r="Q152" s="6"/>
      <c r="R152" s="6"/>
      <c r="S152" s="6"/>
      <c r="T152" s="6"/>
      <c r="U152" s="6"/>
      <c r="V152" s="6"/>
      <c r="W152" s="6"/>
      <c r="X152" s="6"/>
      <c r="Y152" s="6"/>
      <c r="Z152" s="6"/>
      <c r="AA152" s="6"/>
      <c r="AB152" s="6"/>
      <c r="AC152" s="6"/>
      <c r="AD152" s="6"/>
      <c r="AE152" s="6"/>
      <c r="AF152" s="133" t="s">
        <v>310</v>
      </c>
      <c r="AG152" s="138">
        <f>IF(ISBLANK($AF$18),"",$AF$18)</f>
        <v>0</v>
      </c>
      <c r="AH152" s="138"/>
      <c r="AI152" s="138"/>
      <c r="AJ152" s="138"/>
      <c r="AK152" s="138"/>
    </row>
    <row r="153" spans="2:39" ht="15" customHeight="1" x14ac:dyDescent="0.25"/>
    <row r="154" spans="2:39" ht="15" customHeight="1" x14ac:dyDescent="0.25">
      <c r="B154" s="29" t="s">
        <v>238</v>
      </c>
      <c r="C154" s="97"/>
      <c r="D154" s="97"/>
      <c r="E154" s="97"/>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1"/>
      <c r="AM154" s="50" t="s">
        <v>239</v>
      </c>
    </row>
    <row r="155" spans="2:39" ht="15" customHeight="1" x14ac:dyDescent="0.25">
      <c r="B155" s="32"/>
      <c r="C155" s="33"/>
      <c r="D155" s="33"/>
      <c r="E155" s="33"/>
      <c r="F155" s="33"/>
      <c r="G155" s="33"/>
      <c r="H155" s="33"/>
      <c r="I155" s="33"/>
      <c r="J155" s="33"/>
      <c r="K155" s="40" t="s">
        <v>240</v>
      </c>
      <c r="L155" s="40"/>
      <c r="M155" s="41" t="s">
        <v>241</v>
      </c>
      <c r="N155" s="40"/>
      <c r="O155" s="40"/>
      <c r="P155" s="41"/>
      <c r="Q155" s="41"/>
      <c r="R155" s="41"/>
      <c r="S155" s="41"/>
      <c r="T155" s="33"/>
      <c r="U155" s="33"/>
      <c r="V155" s="33"/>
      <c r="W155" s="33"/>
      <c r="X155" s="33"/>
      <c r="Y155" s="33"/>
      <c r="Z155" s="33"/>
      <c r="AA155" s="33"/>
      <c r="AB155" s="33"/>
      <c r="AC155" s="33"/>
      <c r="AD155" s="33"/>
      <c r="AE155" s="33"/>
      <c r="AF155" s="33"/>
      <c r="AG155" s="33"/>
      <c r="AH155" s="33"/>
      <c r="AI155" s="33"/>
      <c r="AJ155" s="33"/>
      <c r="AK155" s="33"/>
      <c r="AL155" s="34"/>
      <c r="AM155" s="117">
        <f>SUM(AM157:AM166)</f>
        <v>9</v>
      </c>
    </row>
    <row r="156" spans="2:39" ht="15" customHeight="1" x14ac:dyDescent="0.25">
      <c r="B156" s="32"/>
      <c r="C156" s="33"/>
      <c r="D156" s="33"/>
      <c r="E156" s="33"/>
      <c r="F156" s="33"/>
      <c r="G156" s="33"/>
      <c r="H156" s="33"/>
      <c r="I156" s="33"/>
      <c r="J156" s="33"/>
      <c r="K156" s="35" t="str">
        <f>IF(Tables!C24=0,"",Tables!C24&amp;":")</f>
        <v>Engineering or Building No.:</v>
      </c>
      <c r="L156" s="40"/>
      <c r="M156" s="33" t="str">
        <f>IF(AM16=0,"",IF(ISBLANK(AF16),Tables!G13,""))</f>
        <v>Engineering or Building No. has not been provided</v>
      </c>
      <c r="N156" s="40"/>
      <c r="O156" s="40"/>
      <c r="P156" s="41"/>
      <c r="Q156" s="41"/>
      <c r="R156" s="41"/>
      <c r="S156" s="41"/>
      <c r="T156" s="33"/>
      <c r="U156" s="33"/>
      <c r="V156" s="33"/>
      <c r="W156" s="33"/>
      <c r="X156" s="33"/>
      <c r="Y156" s="33"/>
      <c r="Z156" s="33"/>
      <c r="AA156" s="33"/>
      <c r="AB156" s="33"/>
      <c r="AC156" s="33"/>
      <c r="AD156" s="33"/>
      <c r="AE156" s="33"/>
      <c r="AF156" s="33"/>
      <c r="AG156" s="33"/>
      <c r="AH156" s="33"/>
      <c r="AI156" s="33"/>
      <c r="AJ156" s="33"/>
      <c r="AK156" s="33"/>
      <c r="AL156" s="34"/>
      <c r="AM156" s="117">
        <f>IF(M156="",0,1)</f>
        <v>1</v>
      </c>
    </row>
    <row r="157" spans="2:39" ht="15" customHeight="1" x14ac:dyDescent="0.25">
      <c r="B157" s="32"/>
      <c r="C157" s="33"/>
      <c r="D157" s="33"/>
      <c r="E157" s="33"/>
      <c r="F157" s="33"/>
      <c r="G157" s="33"/>
      <c r="H157" s="33"/>
      <c r="I157" s="33"/>
      <c r="J157" s="33"/>
      <c r="K157" s="35" t="s">
        <v>244</v>
      </c>
      <c r="L157" s="35"/>
      <c r="M157" s="33" t="str">
        <f>IF(AM46&lt;6,Tables!G4,"")</f>
        <v>Emergency Spillway Section not completed</v>
      </c>
      <c r="N157" s="35"/>
      <c r="O157" s="35"/>
      <c r="P157" s="33"/>
      <c r="Q157" s="33"/>
      <c r="R157" s="33"/>
      <c r="S157" s="33"/>
      <c r="T157" s="33"/>
      <c r="U157" s="33"/>
      <c r="V157" s="33"/>
      <c r="W157" s="33"/>
      <c r="X157" s="33"/>
      <c r="Y157" s="33"/>
      <c r="Z157" s="33"/>
      <c r="AA157" s="33"/>
      <c r="AB157" s="33"/>
      <c r="AC157" s="33"/>
      <c r="AD157" s="33"/>
      <c r="AE157" s="33"/>
      <c r="AF157" s="33"/>
      <c r="AG157" s="33"/>
      <c r="AH157" s="33"/>
      <c r="AI157" s="33"/>
      <c r="AJ157" s="33"/>
      <c r="AK157" s="33"/>
      <c r="AL157" s="34"/>
      <c r="AM157" s="117">
        <f>IF(M157="",0,1)</f>
        <v>1</v>
      </c>
    </row>
    <row r="158" spans="2:39" ht="15" customHeight="1" x14ac:dyDescent="0.25">
      <c r="B158" s="32"/>
      <c r="C158" s="33"/>
      <c r="D158" s="33"/>
      <c r="E158" s="33"/>
      <c r="F158" s="33"/>
      <c r="G158" s="33"/>
      <c r="H158" s="33"/>
      <c r="I158" s="33"/>
      <c r="J158" s="33"/>
      <c r="K158" s="35" t="s">
        <v>245</v>
      </c>
      <c r="L158" s="35"/>
      <c r="M158" s="33" t="str">
        <f>IF(AO102&lt;1,Tables!G11,"")</f>
        <v>Freeboard  &lt;  1.0 ft</v>
      </c>
      <c r="N158" s="35"/>
      <c r="O158" s="35"/>
      <c r="P158" s="33"/>
      <c r="Q158" s="33"/>
      <c r="R158" s="33"/>
      <c r="S158" s="33"/>
      <c r="T158" s="33"/>
      <c r="U158" s="33"/>
      <c r="V158" s="33"/>
      <c r="W158" s="33"/>
      <c r="X158" s="33"/>
      <c r="Y158" s="33"/>
      <c r="Z158" s="33"/>
      <c r="AA158" s="33"/>
      <c r="AB158" s="33"/>
      <c r="AC158" s="33"/>
      <c r="AD158" s="33"/>
      <c r="AE158" s="33"/>
      <c r="AF158" s="33"/>
      <c r="AG158" s="33"/>
      <c r="AH158" s="33"/>
      <c r="AI158" s="33"/>
      <c r="AJ158" s="33"/>
      <c r="AK158" s="33"/>
      <c r="AL158" s="34"/>
      <c r="AM158" s="117">
        <f>IF(M158="",0,1)</f>
        <v>1</v>
      </c>
    </row>
    <row r="159" spans="2:39" ht="15" customHeight="1" x14ac:dyDescent="0.25">
      <c r="B159" s="32"/>
      <c r="C159" s="33"/>
      <c r="D159" s="33"/>
      <c r="E159" s="33"/>
      <c r="F159" s="33"/>
      <c r="G159" s="33"/>
      <c r="H159" s="33"/>
      <c r="I159" s="33"/>
      <c r="J159" s="33"/>
      <c r="K159" s="35" t="s">
        <v>246</v>
      </c>
      <c r="L159" s="35"/>
      <c r="M159" s="33" t="str">
        <f>IF(AO52&lt;2,Tables!G8,"")</f>
        <v>Latitude and/or Longitude not provided</v>
      </c>
      <c r="N159" s="35"/>
      <c r="O159" s="35"/>
      <c r="P159" s="33"/>
      <c r="Q159" s="33"/>
      <c r="R159" s="33"/>
      <c r="S159" s="33"/>
      <c r="T159" s="33"/>
      <c r="U159" s="33"/>
      <c r="V159" s="33"/>
      <c r="W159" s="33"/>
      <c r="X159" s="33"/>
      <c r="Y159" s="33"/>
      <c r="Z159" s="33"/>
      <c r="AA159" s="33"/>
      <c r="AB159" s="33"/>
      <c r="AC159" s="33"/>
      <c r="AD159" s="33"/>
      <c r="AE159" s="33"/>
      <c r="AF159" s="33"/>
      <c r="AG159" s="33"/>
      <c r="AH159" s="33"/>
      <c r="AI159" s="33"/>
      <c r="AJ159" s="33"/>
      <c r="AK159" s="33"/>
      <c r="AL159" s="34"/>
      <c r="AM159" s="117">
        <f t="shared" ref="AM159:AM166" si="10">IF(M159="",0,1)</f>
        <v>1</v>
      </c>
    </row>
    <row r="160" spans="2:39" ht="15" customHeight="1" x14ac:dyDescent="0.25">
      <c r="B160" s="32"/>
      <c r="C160" s="33"/>
      <c r="D160" s="33"/>
      <c r="E160" s="33"/>
      <c r="F160" s="33"/>
      <c r="G160" s="33"/>
      <c r="H160" s="33"/>
      <c r="I160" s="33"/>
      <c r="J160" s="33"/>
      <c r="K160" s="35" t="s">
        <v>247</v>
      </c>
      <c r="L160" s="35"/>
      <c r="M160" s="33" t="str">
        <f>IF(AM58=2,Tables!G9,IF(AM56=1,"",Tables!G9))</f>
        <v>WQv Required &gt; WQv Provided</v>
      </c>
      <c r="N160" s="35"/>
      <c r="O160" s="35"/>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4"/>
      <c r="AM160" s="117">
        <f t="shared" si="10"/>
        <v>1</v>
      </c>
    </row>
    <row r="161" spans="2:39" ht="15" customHeight="1" x14ac:dyDescent="0.25">
      <c r="B161" s="32"/>
      <c r="C161" s="33"/>
      <c r="D161" s="33"/>
      <c r="E161" s="33"/>
      <c r="F161" s="33"/>
      <c r="G161" s="33"/>
      <c r="H161" s="33"/>
      <c r="I161" s="33"/>
      <c r="J161" s="33"/>
      <c r="K161" s="124" t="s">
        <v>248</v>
      </c>
      <c r="L161" s="35"/>
      <c r="M161" s="33"/>
      <c r="N161" s="35"/>
      <c r="O161" s="35"/>
      <c r="P161" s="33"/>
      <c r="Q161" s="33"/>
      <c r="R161" s="33"/>
      <c r="S161" s="33"/>
      <c r="T161" s="33"/>
      <c r="U161" s="33"/>
      <c r="V161" s="33"/>
      <c r="W161" s="33"/>
      <c r="X161" s="33"/>
      <c r="Y161" s="33"/>
      <c r="Z161" s="33"/>
      <c r="AA161" s="33"/>
      <c r="AB161" s="33"/>
      <c r="AC161" s="33"/>
      <c r="AD161" s="33"/>
      <c r="AE161" s="33"/>
      <c r="AF161" s="33"/>
      <c r="AG161" s="33"/>
      <c r="AH161" s="33"/>
      <c r="AI161" s="33"/>
      <c r="AJ161" s="33"/>
      <c r="AK161" s="33"/>
      <c r="AL161" s="34"/>
      <c r="AM161" s="117">
        <f t="shared" si="10"/>
        <v>0</v>
      </c>
    </row>
    <row r="162" spans="2:39" ht="15" customHeight="1" x14ac:dyDescent="0.25">
      <c r="B162" s="32"/>
      <c r="C162" s="33"/>
      <c r="D162" s="33"/>
      <c r="E162" s="33"/>
      <c r="F162" s="33"/>
      <c r="G162" s="33"/>
      <c r="H162" s="33"/>
      <c r="I162" s="33"/>
      <c r="J162" s="33"/>
      <c r="K162" s="35" t="s">
        <v>334</v>
      </c>
      <c r="L162" s="35"/>
      <c r="M162" s="33" t="str">
        <f>IF(AM96&gt;0,Tables!G10,"")</f>
        <v>As-Built does not match Design</v>
      </c>
      <c r="N162" s="35"/>
      <c r="O162" s="35"/>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4"/>
      <c r="AM162" s="117">
        <f t="shared" si="10"/>
        <v>1</v>
      </c>
    </row>
    <row r="163" spans="2:39" ht="15" customHeight="1" x14ac:dyDescent="0.25">
      <c r="B163" s="32"/>
      <c r="C163" s="33"/>
      <c r="D163" s="33"/>
      <c r="E163" s="33"/>
      <c r="F163" s="33"/>
      <c r="G163" s="33"/>
      <c r="H163" s="33"/>
      <c r="I163" s="33"/>
      <c r="J163" s="33"/>
      <c r="K163" s="35" t="s">
        <v>335</v>
      </c>
      <c r="L163" s="35"/>
      <c r="M163" s="33" t="str">
        <f>IF(AN96&gt;0,Tables!G10,"")</f>
        <v>As-Built does not match Design</v>
      </c>
      <c r="N163" s="35"/>
      <c r="O163" s="35"/>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4"/>
      <c r="AM163" s="117">
        <f t="shared" si="10"/>
        <v>1</v>
      </c>
    </row>
    <row r="164" spans="2:39" ht="15" customHeight="1" x14ac:dyDescent="0.25">
      <c r="B164" s="32"/>
      <c r="C164" s="33"/>
      <c r="D164" s="33"/>
      <c r="E164" s="33"/>
      <c r="F164" s="33"/>
      <c r="G164" s="33"/>
      <c r="H164" s="33"/>
      <c r="I164" s="33"/>
      <c r="J164" s="33"/>
      <c r="K164" s="35" t="s">
        <v>249</v>
      </c>
      <c r="L164" s="35"/>
      <c r="M164" s="33" t="str">
        <f>IF(AO96&gt;0,Tables!G7,"")</f>
        <v>Max Stage for 2, 5, 10, and/or 25-year storm  &gt; Emergency Spillway Crest Elevation</v>
      </c>
      <c r="N164" s="35"/>
      <c r="O164" s="35"/>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4"/>
      <c r="AM164" s="117">
        <f t="shared" si="10"/>
        <v>1</v>
      </c>
    </row>
    <row r="165" spans="2:39" ht="15" customHeight="1" x14ac:dyDescent="0.25">
      <c r="B165" s="32"/>
      <c r="C165" s="33"/>
      <c r="D165" s="33"/>
      <c r="E165" s="33"/>
      <c r="F165" s="33"/>
      <c r="G165" s="33"/>
      <c r="H165" s="33"/>
      <c r="I165" s="33"/>
      <c r="J165" s="33"/>
      <c r="K165" s="35" t="s">
        <v>250</v>
      </c>
      <c r="L165" s="35"/>
      <c r="M165" s="33" t="str">
        <f>IF(AP96&gt;0,Tables!G6,"")</f>
        <v>Velocity &gt; 5 ft/s</v>
      </c>
      <c r="N165" s="35"/>
      <c r="O165" s="35"/>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4"/>
      <c r="AM165" s="117">
        <f t="shared" si="10"/>
        <v>1</v>
      </c>
    </row>
    <row r="166" spans="2:39" ht="15" customHeight="1" x14ac:dyDescent="0.25">
      <c r="B166" s="36"/>
      <c r="C166" s="37"/>
      <c r="D166" s="37"/>
      <c r="E166" s="37"/>
      <c r="F166" s="37"/>
      <c r="G166" s="37"/>
      <c r="H166" s="37"/>
      <c r="I166" s="37"/>
      <c r="J166" s="37"/>
      <c r="K166" s="38" t="s">
        <v>251</v>
      </c>
      <c r="L166" s="38"/>
      <c r="M166" s="37" t="str">
        <f>IF(AQ96&gt;0,Tables!G5,"")</f>
        <v>Total Post Q &gt; Pre Q</v>
      </c>
      <c r="N166" s="38"/>
      <c r="O166" s="38"/>
      <c r="P166" s="37"/>
      <c r="Q166" s="37"/>
      <c r="R166" s="37"/>
      <c r="S166" s="37"/>
      <c r="T166" s="37"/>
      <c r="U166" s="37"/>
      <c r="V166" s="37"/>
      <c r="W166" s="37"/>
      <c r="X166" s="37"/>
      <c r="Y166" s="37"/>
      <c r="Z166" s="37"/>
      <c r="AA166" s="37"/>
      <c r="AB166" s="37"/>
      <c r="AC166" s="37"/>
      <c r="AD166" s="37"/>
      <c r="AE166" s="37"/>
      <c r="AF166" s="37"/>
      <c r="AG166" s="37"/>
      <c r="AH166" s="37"/>
      <c r="AI166" s="37"/>
      <c r="AJ166" s="37"/>
      <c r="AK166" s="37"/>
      <c r="AL166" s="39"/>
      <c r="AM166" s="117">
        <f t="shared" si="10"/>
        <v>1</v>
      </c>
    </row>
    <row r="167" spans="2:39" ht="15" customHeight="1" x14ac:dyDescent="0.25"/>
    <row r="168" spans="2:39" ht="15" customHeight="1" x14ac:dyDescent="0.25"/>
    <row r="169" spans="2:39" ht="15" hidden="1" customHeight="1" x14ac:dyDescent="0.25"/>
    <row r="170" spans="2:39" ht="15" hidden="1" customHeight="1" x14ac:dyDescent="0.25"/>
    <row r="171" spans="2:39" ht="15" hidden="1" customHeight="1" x14ac:dyDescent="0.25"/>
    <row r="172" spans="2:39" ht="15" hidden="1" customHeight="1" x14ac:dyDescent="0.25"/>
    <row r="173" spans="2:39" ht="15" hidden="1" customHeight="1" x14ac:dyDescent="0.25"/>
    <row r="174" spans="2:39" ht="15" hidden="1" customHeight="1" x14ac:dyDescent="0.25"/>
    <row r="175" spans="2:39" ht="15" hidden="1" customHeight="1" x14ac:dyDescent="0.25"/>
    <row r="176" spans="2:39" ht="15" hidden="1" customHeight="1" x14ac:dyDescent="0.25"/>
    <row r="177" ht="15" hidden="1" customHeight="1" x14ac:dyDescent="0.25"/>
    <row r="178" ht="15" hidden="1" customHeight="1" x14ac:dyDescent="0.25"/>
    <row r="179" ht="15" hidden="1" customHeight="1" x14ac:dyDescent="0.25"/>
    <row r="180" ht="15" hidden="1" customHeight="1" x14ac:dyDescent="0.25"/>
    <row r="181" ht="15" hidden="1" customHeight="1" x14ac:dyDescent="0.25"/>
    <row r="182" ht="15" hidden="1" customHeight="1" x14ac:dyDescent="0.25"/>
    <row r="183" ht="15" hidden="1" customHeight="1" x14ac:dyDescent="0.25"/>
    <row r="184" ht="15" hidden="1" customHeight="1" x14ac:dyDescent="0.25"/>
    <row r="185" ht="15" hidden="1" customHeight="1" x14ac:dyDescent="0.25"/>
    <row r="186" ht="15" hidden="1" customHeight="1" x14ac:dyDescent="0.25"/>
    <row r="187" ht="15" hidden="1" customHeight="1" x14ac:dyDescent="0.25"/>
    <row r="188" ht="15" hidden="1" customHeight="1" x14ac:dyDescent="0.25"/>
    <row r="189" ht="15" hidden="1" customHeight="1" x14ac:dyDescent="0.25"/>
    <row r="190" ht="15" hidden="1" customHeight="1" x14ac:dyDescent="0.25"/>
    <row r="191" ht="15" hidden="1" customHeight="1" x14ac:dyDescent="0.25"/>
    <row r="192" ht="15" hidden="1" customHeight="1" x14ac:dyDescent="0.25"/>
    <row r="193" ht="15" hidden="1" customHeight="1" x14ac:dyDescent="0.25"/>
    <row r="194" ht="15" hidden="1" customHeight="1" x14ac:dyDescent="0.25"/>
    <row r="195" ht="15" hidden="1" customHeight="1" x14ac:dyDescent="0.25"/>
    <row r="196" ht="15" hidden="1" customHeight="1" x14ac:dyDescent="0.25"/>
    <row r="197" ht="15" hidden="1" customHeight="1" x14ac:dyDescent="0.25"/>
    <row r="198" ht="15" hidden="1" customHeight="1" x14ac:dyDescent="0.25"/>
    <row r="199" ht="15" hidden="1" customHeight="1" x14ac:dyDescent="0.25"/>
    <row r="200" ht="15" hidden="1" customHeight="1" x14ac:dyDescent="0.25"/>
    <row r="201" ht="15" hidden="1" customHeight="1" x14ac:dyDescent="0.25"/>
    <row r="202" ht="15" hidden="1" customHeight="1" x14ac:dyDescent="0.25"/>
  </sheetData>
  <sheetProtection algorithmName="SHA-512" hashValue="55plunvhhx/qJ3c1PlYvN1eJ9Q1Rl6cctBekvKUEJ6Pvu6C2PUBW9ygheme2t3r37FF3YYM4B2LGraDzfok9Tg==" saltValue="9v+T50mYZWVezSHaMgW5yQ==" spinCount="100000" sheet="1" objects="1" scenarios="1" selectLockedCells="1"/>
  <mergeCells count="386">
    <mergeCell ref="N85:Q85"/>
    <mergeCell ref="N73:Q73"/>
    <mergeCell ref="N74:Q74"/>
    <mergeCell ref="N75:Q75"/>
    <mergeCell ref="N76:Q76"/>
    <mergeCell ref="N77:Q77"/>
    <mergeCell ref="N78:Q78"/>
    <mergeCell ref="N79:Q79"/>
    <mergeCell ref="N80:Q80"/>
    <mergeCell ref="N81:Q81"/>
    <mergeCell ref="N84:Q84"/>
    <mergeCell ref="C84:E84"/>
    <mergeCell ref="C85:E85"/>
    <mergeCell ref="H66:K66"/>
    <mergeCell ref="H67:K67"/>
    <mergeCell ref="H68:K68"/>
    <mergeCell ref="H69:K69"/>
    <mergeCell ref="H70:K70"/>
    <mergeCell ref="H71:K71"/>
    <mergeCell ref="H72:K72"/>
    <mergeCell ref="H73:K73"/>
    <mergeCell ref="H74:K74"/>
    <mergeCell ref="H75:K75"/>
    <mergeCell ref="H76:K76"/>
    <mergeCell ref="H77:K77"/>
    <mergeCell ref="H78:K78"/>
    <mergeCell ref="H79:K79"/>
    <mergeCell ref="H80:K80"/>
    <mergeCell ref="H81:K81"/>
    <mergeCell ref="H82:K82"/>
    <mergeCell ref="H83:K83"/>
    <mergeCell ref="H84:K84"/>
    <mergeCell ref="H85:K85"/>
    <mergeCell ref="C78:E78"/>
    <mergeCell ref="C79:E79"/>
    <mergeCell ref="C80:E80"/>
    <mergeCell ref="C81:E81"/>
    <mergeCell ref="C82:E82"/>
    <mergeCell ref="C83:E83"/>
    <mergeCell ref="N82:Q82"/>
    <mergeCell ref="N83:Q83"/>
    <mergeCell ref="AB83:AE83"/>
    <mergeCell ref="W78:Y78"/>
    <mergeCell ref="W79:Y79"/>
    <mergeCell ref="W80:Y80"/>
    <mergeCell ref="W81:Y81"/>
    <mergeCell ref="AB78:AE78"/>
    <mergeCell ref="AB79:AE79"/>
    <mergeCell ref="AB80:AE80"/>
    <mergeCell ref="AB81:AE81"/>
    <mergeCell ref="AB82:AE82"/>
    <mergeCell ref="C65:F65"/>
    <mergeCell ref="H65:L65"/>
    <mergeCell ref="W66:Y66"/>
    <mergeCell ref="C73:E73"/>
    <mergeCell ref="C74:E74"/>
    <mergeCell ref="C75:E75"/>
    <mergeCell ref="C76:E76"/>
    <mergeCell ref="C77:E77"/>
    <mergeCell ref="C66:E66"/>
    <mergeCell ref="C67:E67"/>
    <mergeCell ref="C68:E68"/>
    <mergeCell ref="C69:E69"/>
    <mergeCell ref="C70:E70"/>
    <mergeCell ref="C71:E71"/>
    <mergeCell ref="N66:Q66"/>
    <mergeCell ref="N67:Q67"/>
    <mergeCell ref="N68:Q68"/>
    <mergeCell ref="N69:Q69"/>
    <mergeCell ref="N70:Q70"/>
    <mergeCell ref="N71:Q71"/>
    <mergeCell ref="C72:E72"/>
    <mergeCell ref="N72:Q72"/>
    <mergeCell ref="O48:Q48"/>
    <mergeCell ref="E49:G49"/>
    <mergeCell ref="O49:Q49"/>
    <mergeCell ref="Y48:AA48"/>
    <mergeCell ref="Y49:AA49"/>
    <mergeCell ref="AH48:AJ48"/>
    <mergeCell ref="AH49:AJ49"/>
    <mergeCell ref="D60:Z60"/>
    <mergeCell ref="AG60:AK60"/>
    <mergeCell ref="AC56:AE56"/>
    <mergeCell ref="AI56:AK56"/>
    <mergeCell ref="K56:M56"/>
    <mergeCell ref="Q56:S56"/>
    <mergeCell ref="Y47:AB47"/>
    <mergeCell ref="AH47:AK47"/>
    <mergeCell ref="I41:K41"/>
    <mergeCell ref="I42:K42"/>
    <mergeCell ref="I43:K43"/>
    <mergeCell ref="Q41:S41"/>
    <mergeCell ref="Q42:S42"/>
    <mergeCell ref="Q43:S43"/>
    <mergeCell ref="W42:Y42"/>
    <mergeCell ref="W43:Y43"/>
    <mergeCell ref="AA42:AC42"/>
    <mergeCell ref="AA43:AC43"/>
    <mergeCell ref="AE42:AG42"/>
    <mergeCell ref="AE43:AG43"/>
    <mergeCell ref="AE40:AG40"/>
    <mergeCell ref="AE41:AG41"/>
    <mergeCell ref="AI37:AK37"/>
    <mergeCell ref="AI38:AK38"/>
    <mergeCell ref="AI39:AK39"/>
    <mergeCell ref="AI40:AK40"/>
    <mergeCell ref="AI41:AK41"/>
    <mergeCell ref="AI42:AK42"/>
    <mergeCell ref="AI43:AK43"/>
    <mergeCell ref="W40:Y40"/>
    <mergeCell ref="W41:Y41"/>
    <mergeCell ref="AA32:AC32"/>
    <mergeCell ref="AA33:AC33"/>
    <mergeCell ref="AA37:AC37"/>
    <mergeCell ref="AA38:AC38"/>
    <mergeCell ref="AA39:AC39"/>
    <mergeCell ref="AA40:AC40"/>
    <mergeCell ref="AA41:AC41"/>
    <mergeCell ref="V32:Y32"/>
    <mergeCell ref="V33:Y33"/>
    <mergeCell ref="I98:L98"/>
    <mergeCell ref="F119:V119"/>
    <mergeCell ref="F120:V120"/>
    <mergeCell ref="E40:G40"/>
    <mergeCell ref="E41:G41"/>
    <mergeCell ref="E42:G42"/>
    <mergeCell ref="E43:G43"/>
    <mergeCell ref="I32:K32"/>
    <mergeCell ref="I33:K33"/>
    <mergeCell ref="I37:K37"/>
    <mergeCell ref="Q32:S32"/>
    <mergeCell ref="Q33:S33"/>
    <mergeCell ref="Q37:S37"/>
    <mergeCell ref="Q38:S38"/>
    <mergeCell ref="Q39:S39"/>
    <mergeCell ref="Q40:S40"/>
    <mergeCell ref="M37:O37"/>
    <mergeCell ref="M38:O38"/>
    <mergeCell ref="I39:K39"/>
    <mergeCell ref="I40:K40"/>
    <mergeCell ref="M39:O39"/>
    <mergeCell ref="E47:H47"/>
    <mergeCell ref="O47:R47"/>
    <mergeCell ref="E48:G48"/>
    <mergeCell ref="AG152:AK152"/>
    <mergeCell ref="X145:AB145"/>
    <mergeCell ref="D151:Z151"/>
    <mergeCell ref="AG151:AK151"/>
    <mergeCell ref="B150:F150"/>
    <mergeCell ref="F127:V127"/>
    <mergeCell ref="F129:V129"/>
    <mergeCell ref="F130:V130"/>
    <mergeCell ref="Z127:AC127"/>
    <mergeCell ref="AH127:AK127"/>
    <mergeCell ref="AE129:AK129"/>
    <mergeCell ref="E143:J143"/>
    <mergeCell ref="E138:R138"/>
    <mergeCell ref="E139:R139"/>
    <mergeCell ref="B133:AK136"/>
    <mergeCell ref="AE130:AI130"/>
    <mergeCell ref="E140:R140"/>
    <mergeCell ref="E141:R141"/>
    <mergeCell ref="E142:R142"/>
    <mergeCell ref="E17:Z17"/>
    <mergeCell ref="E18:Z18"/>
    <mergeCell ref="E24:H24"/>
    <mergeCell ref="L24:O24"/>
    <mergeCell ref="E25:G25"/>
    <mergeCell ref="E26:G26"/>
    <mergeCell ref="E27:G27"/>
    <mergeCell ref="L26:N26"/>
    <mergeCell ref="L27:N27"/>
    <mergeCell ref="Y24:AB24"/>
    <mergeCell ref="Y25:AA25"/>
    <mergeCell ref="Y26:AA26"/>
    <mergeCell ref="Y27:AA27"/>
    <mergeCell ref="F125:V125"/>
    <mergeCell ref="F126:V126"/>
    <mergeCell ref="AE122:AI122"/>
    <mergeCell ref="AH24:AK24"/>
    <mergeCell ref="AH26:AJ26"/>
    <mergeCell ref="AH27:AJ27"/>
    <mergeCell ref="B22:AL22"/>
    <mergeCell ref="E32:G32"/>
    <mergeCell ref="E33:G33"/>
    <mergeCell ref="E37:G37"/>
    <mergeCell ref="E38:G38"/>
    <mergeCell ref="E39:G39"/>
    <mergeCell ref="AE32:AG32"/>
    <mergeCell ref="AE33:AG33"/>
    <mergeCell ref="W37:Y37"/>
    <mergeCell ref="W38:Y38"/>
    <mergeCell ref="W39:Y39"/>
    <mergeCell ref="AE37:AG37"/>
    <mergeCell ref="AE38:AG38"/>
    <mergeCell ref="AE39:AG39"/>
    <mergeCell ref="F121:V121"/>
    <mergeCell ref="F122:V122"/>
    <mergeCell ref="Z121:AC121"/>
    <mergeCell ref="AH121:AK121"/>
    <mergeCell ref="AH97:AK97"/>
    <mergeCell ref="AH98:AK98"/>
    <mergeCell ref="AH99:AK99"/>
    <mergeCell ref="AH100:AK100"/>
    <mergeCell ref="AH101:AK101"/>
    <mergeCell ref="AH102:AK102"/>
    <mergeCell ref="D106:Z106"/>
    <mergeCell ref="AG106:AK106"/>
    <mergeCell ref="AG107:AK107"/>
    <mergeCell ref="S102:V102"/>
    <mergeCell ref="X97:AA97"/>
    <mergeCell ref="X98:AA98"/>
    <mergeCell ref="X99:AA99"/>
    <mergeCell ref="X100:AA100"/>
    <mergeCell ref="X101:AA101"/>
    <mergeCell ref="X102:AA102"/>
    <mergeCell ref="AC98:AF98"/>
    <mergeCell ref="AC99:AF99"/>
    <mergeCell ref="AC100:AF100"/>
    <mergeCell ref="AC101:AF101"/>
    <mergeCell ref="AC102:AF102"/>
    <mergeCell ref="C99:D99"/>
    <mergeCell ref="C100:D100"/>
    <mergeCell ref="C101:D101"/>
    <mergeCell ref="AC89:AF89"/>
    <mergeCell ref="AC90:AF90"/>
    <mergeCell ref="AC91:AF91"/>
    <mergeCell ref="AC92:AF92"/>
    <mergeCell ref="AC93:AF93"/>
    <mergeCell ref="AC94:AF94"/>
    <mergeCell ref="X94:AA94"/>
    <mergeCell ref="C89:D89"/>
    <mergeCell ref="C90:D90"/>
    <mergeCell ref="C91:D91"/>
    <mergeCell ref="C92:D92"/>
    <mergeCell ref="C93:D93"/>
    <mergeCell ref="C94:D94"/>
    <mergeCell ref="N92:Q92"/>
    <mergeCell ref="N93:Q93"/>
    <mergeCell ref="N94:Q94"/>
    <mergeCell ref="S89:V89"/>
    <mergeCell ref="S90:V90"/>
    <mergeCell ref="C97:D97"/>
    <mergeCell ref="I89:L89"/>
    <mergeCell ref="I90:L90"/>
    <mergeCell ref="I91:L91"/>
    <mergeCell ref="I92:L92"/>
    <mergeCell ref="C98:D98"/>
    <mergeCell ref="I97:L97"/>
    <mergeCell ref="AH89:AK89"/>
    <mergeCell ref="AH90:AK90"/>
    <mergeCell ref="AH91:AK91"/>
    <mergeCell ref="AH92:AK92"/>
    <mergeCell ref="AH93:AK93"/>
    <mergeCell ref="AH94:AK94"/>
    <mergeCell ref="N97:Q97"/>
    <mergeCell ref="N98:Q98"/>
    <mergeCell ref="S97:V97"/>
    <mergeCell ref="S98:V98"/>
    <mergeCell ref="X89:AA89"/>
    <mergeCell ref="X90:AA90"/>
    <mergeCell ref="X91:AA91"/>
    <mergeCell ref="X92:AA92"/>
    <mergeCell ref="X93:AA93"/>
    <mergeCell ref="N90:Q90"/>
    <mergeCell ref="N91:Q91"/>
    <mergeCell ref="AH82:AK82"/>
    <mergeCell ref="AH83:AK83"/>
    <mergeCell ref="I99:L99"/>
    <mergeCell ref="I100:L100"/>
    <mergeCell ref="I101:L101"/>
    <mergeCell ref="I102:L102"/>
    <mergeCell ref="N99:Q99"/>
    <mergeCell ref="N100:Q100"/>
    <mergeCell ref="N101:Q101"/>
    <mergeCell ref="N102:Q102"/>
    <mergeCell ref="S99:V99"/>
    <mergeCell ref="S100:V100"/>
    <mergeCell ref="S101:V101"/>
    <mergeCell ref="X88:AA88"/>
    <mergeCell ref="I96:L96"/>
    <mergeCell ref="N96:Q96"/>
    <mergeCell ref="S96:V96"/>
    <mergeCell ref="X96:AA96"/>
    <mergeCell ref="AC96:AF96"/>
    <mergeCell ref="AH96:AK96"/>
    <mergeCell ref="AC97:AF97"/>
    <mergeCell ref="I93:L93"/>
    <mergeCell ref="I94:L94"/>
    <mergeCell ref="N89:Q89"/>
    <mergeCell ref="B109:AK116"/>
    <mergeCell ref="B51:AL51"/>
    <mergeCell ref="B59:F59"/>
    <mergeCell ref="R59:U59"/>
    <mergeCell ref="J52:M52"/>
    <mergeCell ref="J53:M53"/>
    <mergeCell ref="AD52:AG52"/>
    <mergeCell ref="AD53:AG53"/>
    <mergeCell ref="B55:AL55"/>
    <mergeCell ref="B87:AL87"/>
    <mergeCell ref="AC88:AF88"/>
    <mergeCell ref="AH88:AK88"/>
    <mergeCell ref="W67:Y67"/>
    <mergeCell ref="W68:Y68"/>
    <mergeCell ref="W69:Y69"/>
    <mergeCell ref="W70:Y70"/>
    <mergeCell ref="W71:Y71"/>
    <mergeCell ref="W72:Y72"/>
    <mergeCell ref="AB85:AE85"/>
    <mergeCell ref="W73:Y73"/>
    <mergeCell ref="W74:Y74"/>
    <mergeCell ref="W82:Y82"/>
    <mergeCell ref="W83:Y83"/>
    <mergeCell ref="W84:Y84"/>
    <mergeCell ref="U1:AL4"/>
    <mergeCell ref="AS6:BF7"/>
    <mergeCell ref="BG1:BY4"/>
    <mergeCell ref="B45:AL45"/>
    <mergeCell ref="B63:AL63"/>
    <mergeCell ref="AI32:AK32"/>
    <mergeCell ref="AB71:AE71"/>
    <mergeCell ref="AB72:AE72"/>
    <mergeCell ref="AB73:AE73"/>
    <mergeCell ref="AI33:AK33"/>
    <mergeCell ref="AG61:AK61"/>
    <mergeCell ref="AH66:AK66"/>
    <mergeCell ref="AH67:AK67"/>
    <mergeCell ref="AH68:AK68"/>
    <mergeCell ref="AH69:AK69"/>
    <mergeCell ref="AH70:AK70"/>
    <mergeCell ref="AH71:AK71"/>
    <mergeCell ref="AH72:AK72"/>
    <mergeCell ref="AH73:AK73"/>
    <mergeCell ref="AB66:AE66"/>
    <mergeCell ref="AB67:AE67"/>
    <mergeCell ref="AB68:AE68"/>
    <mergeCell ref="AB69:AE69"/>
    <mergeCell ref="AB70:AE70"/>
    <mergeCell ref="I88:L88"/>
    <mergeCell ref="N88:Q88"/>
    <mergeCell ref="S88:V88"/>
    <mergeCell ref="AB84:AE84"/>
    <mergeCell ref="W77:Y77"/>
    <mergeCell ref="W85:Y85"/>
    <mergeCell ref="AB77:AE77"/>
    <mergeCell ref="E7:Z7"/>
    <mergeCell ref="AF7:AK7"/>
    <mergeCell ref="AB74:AE74"/>
    <mergeCell ref="AB75:AE75"/>
    <mergeCell ref="AB76:AE76"/>
    <mergeCell ref="W75:Y75"/>
    <mergeCell ref="W76:Y76"/>
    <mergeCell ref="AH74:AK74"/>
    <mergeCell ref="AH84:AK84"/>
    <mergeCell ref="AH85:AK85"/>
    <mergeCell ref="AH75:AK75"/>
    <mergeCell ref="AH76:AK76"/>
    <mergeCell ref="AH77:AK77"/>
    <mergeCell ref="AH78:AK78"/>
    <mergeCell ref="AH79:AK79"/>
    <mergeCell ref="AH80:AK80"/>
    <mergeCell ref="AH81:AK81"/>
    <mergeCell ref="AF16:AK16"/>
    <mergeCell ref="AF17:AK17"/>
    <mergeCell ref="AF18:AK18"/>
    <mergeCell ref="B105:F105"/>
    <mergeCell ref="R105:U105"/>
    <mergeCell ref="M40:O40"/>
    <mergeCell ref="M41:O41"/>
    <mergeCell ref="M42:O42"/>
    <mergeCell ref="M43:O43"/>
    <mergeCell ref="M32:O32"/>
    <mergeCell ref="M33:O33"/>
    <mergeCell ref="B37:D37"/>
    <mergeCell ref="B38:D38"/>
    <mergeCell ref="B39:D39"/>
    <mergeCell ref="B40:D40"/>
    <mergeCell ref="B41:D41"/>
    <mergeCell ref="B42:D42"/>
    <mergeCell ref="B43:D43"/>
    <mergeCell ref="I38:K38"/>
    <mergeCell ref="C102:D102"/>
    <mergeCell ref="S91:V91"/>
    <mergeCell ref="S92:V92"/>
    <mergeCell ref="S93:V93"/>
    <mergeCell ref="S94:V94"/>
  </mergeCells>
  <conditionalFormatting sqref="AH89:AH94">
    <cfRule type="expression" dxfId="103" priority="6" stopIfTrue="1">
      <formula>ISBLANK(AH89)</formula>
    </cfRule>
  </conditionalFormatting>
  <conditionalFormatting sqref="AC89:AC94">
    <cfRule type="cellIs" dxfId="102" priority="139" operator="greaterThan">
      <formula>$AP$89</formula>
    </cfRule>
  </conditionalFormatting>
  <conditionalFormatting sqref="AF17 Z121 Z127 AH121 AE122 AH127 AE129:AE130 N89:N94">
    <cfRule type="expression" dxfId="101" priority="122">
      <formula>ISBLANK(N17)</formula>
    </cfRule>
  </conditionalFormatting>
  <conditionalFormatting sqref="S89:S94 X89:X94 AC89:AC94">
    <cfRule type="expression" dxfId="100" priority="121">
      <formula>ISBLANK(S89)</formula>
    </cfRule>
  </conditionalFormatting>
  <conditionalFormatting sqref="X145">
    <cfRule type="expression" dxfId="99" priority="118">
      <formula>ISBLANK(X145)</formula>
    </cfRule>
  </conditionalFormatting>
  <conditionalFormatting sqref="AD52">
    <cfRule type="expression" dxfId="98" priority="117">
      <formula>ISBLANK(AD52)</formula>
    </cfRule>
  </conditionalFormatting>
  <conditionalFormatting sqref="AD53">
    <cfRule type="expression" dxfId="97" priority="116">
      <formula>ISBLANK(AD53)</formula>
    </cfRule>
  </conditionalFormatting>
  <conditionalFormatting sqref="AH97:AH102">
    <cfRule type="expression" dxfId="96" priority="111" stopIfTrue="1">
      <formula>ISBLANK(AH97)</formula>
    </cfRule>
  </conditionalFormatting>
  <conditionalFormatting sqref="AC97:AC102">
    <cfRule type="cellIs" dxfId="95" priority="115" operator="greaterThan">
      <formula>$AP$89</formula>
    </cfRule>
  </conditionalFormatting>
  <conditionalFormatting sqref="S97:S102 X97:X102 AC97:AC102">
    <cfRule type="expression" dxfId="94" priority="25" stopIfTrue="1">
      <formula>ISBLANK(S97)</formula>
    </cfRule>
  </conditionalFormatting>
  <conditionalFormatting sqref="E138:E143">
    <cfRule type="expression" dxfId="93" priority="105">
      <formula>ISBLANK(E138)</formula>
    </cfRule>
  </conditionalFormatting>
  <conditionalFormatting sqref="Y48 AB48">
    <cfRule type="expression" dxfId="92" priority="103">
      <formula>ISBLANK(Y48)</formula>
    </cfRule>
  </conditionalFormatting>
  <conditionalFormatting sqref="AH48 AK48">
    <cfRule type="expression" dxfId="91" priority="102">
      <formula>ISBLANK(AH48)</formula>
    </cfRule>
  </conditionalFormatting>
  <conditionalFormatting sqref="Y49 AB49">
    <cfRule type="expression" dxfId="90" priority="101">
      <formula>ISBLANK(Y49)</formula>
    </cfRule>
  </conditionalFormatting>
  <conditionalFormatting sqref="AH49 AK49">
    <cfRule type="expression" dxfId="89" priority="100">
      <formula>ISBLANK(AH49)</formula>
    </cfRule>
  </conditionalFormatting>
  <conditionalFormatting sqref="Y24">
    <cfRule type="expression" dxfId="88" priority="96">
      <formula>ISBLANK(Y24)</formula>
    </cfRule>
  </conditionalFormatting>
  <conditionalFormatting sqref="AH24">
    <cfRule type="expression" dxfId="87" priority="95">
      <formula>ISBLANK(AH24)</formula>
    </cfRule>
  </conditionalFormatting>
  <conditionalFormatting sqref="Y27 AH27 AK27 V32:V33">
    <cfRule type="expression" dxfId="86" priority="94">
      <formula>ISBLANK(V27)</formula>
    </cfRule>
  </conditionalFormatting>
  <conditionalFormatting sqref="Y47 AH47">
    <cfRule type="expression" dxfId="85" priority="73">
      <formula>ISBLANK(Y47)</formula>
    </cfRule>
  </conditionalFormatting>
  <conditionalFormatting sqref="AD124">
    <cfRule type="expression" priority="11" stopIfTrue="1">
      <formula>$AM$124=2</formula>
    </cfRule>
    <cfRule type="expression" dxfId="84" priority="32">
      <formula>ISBLANK(AD124)</formula>
    </cfRule>
  </conditionalFormatting>
  <conditionalFormatting sqref="F119:F122">
    <cfRule type="expression" dxfId="83" priority="31">
      <formula>ISBLANK(F119)</formula>
    </cfRule>
  </conditionalFormatting>
  <conditionalFormatting sqref="F125:F127 F129:F130">
    <cfRule type="expression" dxfId="82" priority="149">
      <formula>ISBLANK(F125)</formula>
    </cfRule>
  </conditionalFormatting>
  <conditionalFormatting sqref="G20 N20 X20 AE20">
    <cfRule type="expression" dxfId="81" priority="26">
      <formula>ISBLANK(G20)</formula>
    </cfRule>
  </conditionalFormatting>
  <conditionalFormatting sqref="AH66">
    <cfRule type="expression" priority="72" stopIfTrue="1">
      <formula>$AN$66=1</formula>
    </cfRule>
  </conditionalFormatting>
  <conditionalFormatting sqref="AB66">
    <cfRule type="expression" priority="22" stopIfTrue="1">
      <formula>$AM$66=1</formula>
    </cfRule>
  </conditionalFormatting>
  <conditionalFormatting sqref="AF18 AG106:AG107 AG151:AG152 E17:E18 AG60:AG61">
    <cfRule type="cellIs" dxfId="80" priority="20" operator="equal">
      <formula>0</formula>
    </cfRule>
  </conditionalFormatting>
  <conditionalFormatting sqref="Y25">
    <cfRule type="expression" priority="17" stopIfTrue="1">
      <formula>$AM$26=2</formula>
    </cfRule>
    <cfRule type="cellIs" priority="18" stopIfTrue="1" operator="greaterThan">
      <formula>0</formula>
    </cfRule>
    <cfRule type="expression" dxfId="79" priority="19">
      <formula>$AM$25=1</formula>
    </cfRule>
  </conditionalFormatting>
  <conditionalFormatting sqref="Y26 AH26 AK26">
    <cfRule type="expression" priority="14" stopIfTrue="1">
      <formula>$AM$25=2</formula>
    </cfRule>
    <cfRule type="cellIs" priority="15" stopIfTrue="1" operator="greaterThan">
      <formula>0</formula>
    </cfRule>
    <cfRule type="expression" dxfId="78" priority="16">
      <formula>$AM$26</formula>
    </cfRule>
  </conditionalFormatting>
  <conditionalFormatting sqref="D60">
    <cfRule type="cellIs" dxfId="77" priority="13" operator="equal">
      <formula>0</formula>
    </cfRule>
  </conditionalFormatting>
  <conditionalFormatting sqref="D106">
    <cfRule type="cellIs" dxfId="76" priority="12" operator="equal">
      <formula>0</formula>
    </cfRule>
  </conditionalFormatting>
  <conditionalFormatting sqref="Z127 AH127 F125:F127 F129:F130 AE129:AE130">
    <cfRule type="expression" priority="29" stopIfTrue="1">
      <formula>$AN$124=2</formula>
    </cfRule>
  </conditionalFormatting>
  <conditionalFormatting sqref="D151">
    <cfRule type="cellIs" dxfId="75" priority="9" operator="equal">
      <formula>0</formula>
    </cfRule>
  </conditionalFormatting>
  <conditionalFormatting sqref="X97:X101">
    <cfRule type="cellIs" dxfId="74" priority="211" operator="greaterThan">
      <formula>$Y$49</formula>
    </cfRule>
  </conditionalFormatting>
  <conditionalFormatting sqref="W66">
    <cfRule type="cellIs" priority="216" operator="greaterThan">
      <formula>0</formula>
    </cfRule>
    <cfRule type="expression" dxfId="73" priority="217">
      <formula>ISBLANK($W$66)</formula>
    </cfRule>
  </conditionalFormatting>
  <conditionalFormatting sqref="N97:N102">
    <cfRule type="expression" dxfId="72" priority="218" stopIfTrue="1">
      <formula>ISBLANK(N97)</formula>
    </cfRule>
    <cfRule type="cellIs" dxfId="71" priority="219" operator="notEqual">
      <formula>$N89</formula>
    </cfRule>
  </conditionalFormatting>
  <conditionalFormatting sqref="I97:I102">
    <cfRule type="expression" dxfId="70" priority="220" stopIfTrue="1">
      <formula>ISBLANK(I97)</formula>
    </cfRule>
    <cfRule type="cellIs" dxfId="69" priority="221" operator="notEqual">
      <formula>$I89</formula>
    </cfRule>
  </conditionalFormatting>
  <conditionalFormatting sqref="AH98:AH102">
    <cfRule type="cellIs" dxfId="68" priority="222" operator="greaterThan">
      <formula>$I98</formula>
    </cfRule>
  </conditionalFormatting>
  <conditionalFormatting sqref="AH90:AK94">
    <cfRule type="expression" dxfId="67" priority="119">
      <formula>AH90&gt;I90</formula>
    </cfRule>
  </conditionalFormatting>
  <conditionalFormatting sqref="Z29 AE29">
    <cfRule type="expression" dxfId="66" priority="233">
      <formula>$AM$29=1</formula>
    </cfRule>
  </conditionalFormatting>
  <conditionalFormatting sqref="Z35 AE35">
    <cfRule type="expression" dxfId="65" priority="234">
      <formula>$AM$35=1</formula>
    </cfRule>
  </conditionalFormatting>
  <conditionalFormatting sqref="AA32 AI32">
    <cfRule type="cellIs" priority="236" stopIfTrue="1" operator="greaterThan">
      <formula>0</formula>
    </cfRule>
    <cfRule type="expression" dxfId="64" priority="237">
      <formula>$AM$32=2</formula>
    </cfRule>
  </conditionalFormatting>
  <conditionalFormatting sqref="AA33 AI33">
    <cfRule type="cellIs" priority="240" stopIfTrue="1" operator="greaterThan">
      <formula>0</formula>
    </cfRule>
    <cfRule type="expression" dxfId="63" priority="241">
      <formula>$AM$33=2</formula>
    </cfRule>
  </conditionalFormatting>
  <conditionalFormatting sqref="AA37 AH37:AI37">
    <cfRule type="cellIs" priority="244" stopIfTrue="1" operator="greaterThan">
      <formula>0</formula>
    </cfRule>
    <cfRule type="expression" dxfId="62" priority="245">
      <formula>$AM$37=2</formula>
    </cfRule>
  </conditionalFormatting>
  <conditionalFormatting sqref="AA38 AH38:AI38">
    <cfRule type="cellIs" priority="248" stopIfTrue="1" operator="greaterThan">
      <formula>0</formula>
    </cfRule>
    <cfRule type="expression" dxfId="61" priority="249">
      <formula>$AM$38=2</formula>
    </cfRule>
  </conditionalFormatting>
  <conditionalFormatting sqref="AA39 AI39">
    <cfRule type="cellIs" priority="252" stopIfTrue="1" operator="greaterThan">
      <formula>0</formula>
    </cfRule>
    <cfRule type="expression" dxfId="60" priority="253">
      <formula>$AM$39=2</formula>
    </cfRule>
  </conditionalFormatting>
  <conditionalFormatting sqref="AA40 AH40:AI40 AH41:AH43">
    <cfRule type="cellIs" priority="256" stopIfTrue="1" operator="greaterThan">
      <formula>0</formula>
    </cfRule>
    <cfRule type="expression" dxfId="59" priority="257">
      <formula>$AM$40=2</formula>
    </cfRule>
  </conditionalFormatting>
  <conditionalFormatting sqref="AA41 AI41">
    <cfRule type="cellIs" priority="262" stopIfTrue="1" operator="greaterThan">
      <formula>0</formula>
    </cfRule>
    <cfRule type="expression" dxfId="58" priority="263">
      <formula>$AM$41=2</formula>
    </cfRule>
  </conditionalFormatting>
  <conditionalFormatting sqref="AA42 AI42">
    <cfRule type="cellIs" priority="266" stopIfTrue="1" operator="greaterThan">
      <formula>0</formula>
    </cfRule>
    <cfRule type="expression" dxfId="57" priority="267">
      <formula>$AM$42=2</formula>
    </cfRule>
  </conditionalFormatting>
  <conditionalFormatting sqref="AA43 AI43">
    <cfRule type="cellIs" priority="270" stopIfTrue="1" operator="greaterThan">
      <formula>0</formula>
    </cfRule>
    <cfRule type="expression" dxfId="56" priority="271">
      <formula>$AM$43=2</formula>
    </cfRule>
  </conditionalFormatting>
  <conditionalFormatting sqref="AB66 AH66">
    <cfRule type="cellIs" priority="272" stopIfTrue="1" operator="greaterThan">
      <formula>0</formula>
    </cfRule>
    <cfRule type="expression" dxfId="55" priority="273">
      <formula>$AO$66=2</formula>
    </cfRule>
  </conditionalFormatting>
  <conditionalFormatting sqref="AB67 AH67">
    <cfRule type="cellIs" priority="276" stopIfTrue="1" operator="greaterThan">
      <formula>0</formula>
    </cfRule>
    <cfRule type="expression" dxfId="54" priority="277">
      <formula>$AO$67=2</formula>
    </cfRule>
  </conditionalFormatting>
  <conditionalFormatting sqref="AB68 AH68">
    <cfRule type="cellIs" priority="280" stopIfTrue="1" operator="greaterThan">
      <formula>0</formula>
    </cfRule>
    <cfRule type="expression" dxfId="53" priority="281">
      <formula>$AO$68=2</formula>
    </cfRule>
  </conditionalFormatting>
  <conditionalFormatting sqref="AB69 AH69">
    <cfRule type="cellIs" priority="284" stopIfTrue="1" operator="greaterThan">
      <formula>0</formula>
    </cfRule>
    <cfRule type="expression" dxfId="52" priority="285">
      <formula>$AO$69=2</formula>
    </cfRule>
  </conditionalFormatting>
  <conditionalFormatting sqref="AB70 AH70">
    <cfRule type="cellIs" priority="288" stopIfTrue="1" operator="greaterThan">
      <formula>0</formula>
    </cfRule>
    <cfRule type="expression" dxfId="51" priority="289">
      <formula>$AO$70=2</formula>
    </cfRule>
  </conditionalFormatting>
  <conditionalFormatting sqref="AB71 AH71">
    <cfRule type="cellIs" priority="292" stopIfTrue="1" operator="greaterThan">
      <formula>0</formula>
    </cfRule>
    <cfRule type="expression" dxfId="50" priority="293">
      <formula>$AO$71=2</formula>
    </cfRule>
  </conditionalFormatting>
  <conditionalFormatting sqref="AB72 AH72">
    <cfRule type="cellIs" priority="296" stopIfTrue="1" operator="greaterThan">
      <formula>0</formula>
    </cfRule>
    <cfRule type="expression" dxfId="49" priority="297">
      <formula>$AO$72=2</formula>
    </cfRule>
  </conditionalFormatting>
  <conditionalFormatting sqref="AB73 AH73">
    <cfRule type="cellIs" priority="300" stopIfTrue="1" operator="greaterThan">
      <formula>0</formula>
    </cfRule>
    <cfRule type="expression" dxfId="48" priority="301">
      <formula>$AO$73=2</formula>
    </cfRule>
  </conditionalFormatting>
  <conditionalFormatting sqref="AB74 AH74">
    <cfRule type="cellIs" priority="304" stopIfTrue="1" operator="greaterThan">
      <formula>0</formula>
    </cfRule>
    <cfRule type="expression" dxfId="47" priority="305">
      <formula>$AO$74=2</formula>
    </cfRule>
  </conditionalFormatting>
  <conditionalFormatting sqref="AB75 AH75">
    <cfRule type="cellIs" priority="308" stopIfTrue="1" operator="greaterThan">
      <formula>0</formula>
    </cfRule>
    <cfRule type="expression" dxfId="46" priority="309">
      <formula>$AO$75=2</formula>
    </cfRule>
  </conditionalFormatting>
  <conditionalFormatting sqref="AB76 AH76">
    <cfRule type="cellIs" priority="312" stopIfTrue="1" operator="greaterThan">
      <formula>0</formula>
    </cfRule>
    <cfRule type="expression" dxfId="45" priority="313">
      <formula>$AO$76=2</formula>
    </cfRule>
  </conditionalFormatting>
  <conditionalFormatting sqref="AB77 AH77">
    <cfRule type="cellIs" priority="316" stopIfTrue="1" operator="greaterThan">
      <formula>0</formula>
    </cfRule>
    <cfRule type="expression" dxfId="44" priority="317">
      <formula>$AO$77=2</formula>
    </cfRule>
  </conditionalFormatting>
  <conditionalFormatting sqref="AB78 AH78">
    <cfRule type="cellIs" priority="320" stopIfTrue="1" operator="greaterThan">
      <formula>0</formula>
    </cfRule>
    <cfRule type="expression" dxfId="43" priority="321">
      <formula>$AO$78=2</formula>
    </cfRule>
  </conditionalFormatting>
  <conditionalFormatting sqref="AB79 AH79">
    <cfRule type="cellIs" priority="324" stopIfTrue="1" operator="greaterThan">
      <formula>0</formula>
    </cfRule>
    <cfRule type="expression" dxfId="42" priority="325">
      <formula>$AO$79=2</formula>
    </cfRule>
  </conditionalFormatting>
  <conditionalFormatting sqref="AB80 AH80">
    <cfRule type="cellIs" priority="328" stopIfTrue="1" operator="greaterThan">
      <formula>0</formula>
    </cfRule>
    <cfRule type="expression" dxfId="41" priority="329">
      <formula>$AO$80=2</formula>
    </cfRule>
  </conditionalFormatting>
  <conditionalFormatting sqref="AB81 AH81">
    <cfRule type="cellIs" priority="332" stopIfTrue="1" operator="greaterThan">
      <formula>0</formula>
    </cfRule>
    <cfRule type="expression" dxfId="40" priority="333">
      <formula>$AO$81=2</formula>
    </cfRule>
  </conditionalFormatting>
  <conditionalFormatting sqref="AB82 AH82">
    <cfRule type="cellIs" priority="336" stopIfTrue="1" operator="greaterThan">
      <formula>0</formula>
    </cfRule>
    <cfRule type="expression" dxfId="39" priority="337">
      <formula>$AO$82=2</formula>
    </cfRule>
  </conditionalFormatting>
  <conditionalFormatting sqref="AB83 AH83">
    <cfRule type="cellIs" priority="340" stopIfTrue="1" operator="greaterThan">
      <formula>0</formula>
    </cfRule>
    <cfRule type="expression" dxfId="38" priority="341">
      <formula>$AO$83=2</formula>
    </cfRule>
  </conditionalFormatting>
  <conditionalFormatting sqref="AB84 AH84">
    <cfRule type="cellIs" priority="344" stopIfTrue="1" operator="greaterThan">
      <formula>0</formula>
    </cfRule>
    <cfRule type="expression" dxfId="37" priority="345">
      <formula>$AO$84=2</formula>
    </cfRule>
  </conditionalFormatting>
  <conditionalFormatting sqref="AB85 AH85">
    <cfRule type="cellIs" priority="348" stopIfTrue="1" operator="greaterThan">
      <formula>0</formula>
    </cfRule>
    <cfRule type="expression" dxfId="36" priority="349">
      <formula>$AO$85=2</formula>
    </cfRule>
  </conditionalFormatting>
  <conditionalFormatting sqref="B109:AK116">
    <cfRule type="cellIs" priority="4" stopIfTrue="1" operator="greaterThan">
      <formula>0</formula>
    </cfRule>
    <cfRule type="expression" dxfId="35" priority="5">
      <formula>$AM$155&gt;0</formula>
    </cfRule>
  </conditionalFormatting>
  <conditionalFormatting sqref="AC56">
    <cfRule type="expression" dxfId="34" priority="358">
      <formula>ISBLANK(AC56)</formula>
    </cfRule>
    <cfRule type="cellIs" dxfId="33" priority="359" operator="lessThan">
      <formula>$K56</formula>
    </cfRule>
  </conditionalFormatting>
  <conditionalFormatting sqref="AI56:AK56">
    <cfRule type="expression" dxfId="32" priority="3">
      <formula>ISBLANK(AI56)</formula>
    </cfRule>
  </conditionalFormatting>
  <conditionalFormatting sqref="AF16">
    <cfRule type="expression" dxfId="31" priority="2">
      <formula>ISBLANK(AF16)</formula>
    </cfRule>
  </conditionalFormatting>
  <conditionalFormatting sqref="AF16:AK16">
    <cfRule type="expression" priority="1" stopIfTrue="1">
      <formula>$AM$16=0</formula>
    </cfRule>
  </conditionalFormatting>
  <pageMargins left="0.2" right="0.2" top="0.5" bottom="0.25" header="0.3" footer="0.3"/>
  <pageSetup scale="99" orientation="portrait" r:id="rId1"/>
  <rowBreaks count="3" manualBreakCount="3">
    <brk id="59" max="16383" man="1"/>
    <brk id="105" max="16383" man="1"/>
    <brk id="150" max="16383" man="1"/>
  </rowBreaks>
  <colBreaks count="1" manualBreakCount="1">
    <brk id="43" max="1048575" man="1"/>
  </col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45811C8A-ECEE-4454-B380-9D2FF58D55E6}">
          <x14:formula1>
            <xm:f>Tables!$C$2:$C$7</xm:f>
          </x14:formula1>
          <xm:sqref>AA34:AD34 AA44:AD44 F44:I44</xm:sqref>
        </x14:dataValidation>
        <x14:dataValidation type="list" allowBlank="1" showInputMessage="1" showErrorMessage="1" xr:uid="{BE41E341-9C5E-44E7-A54D-C7661114123C}">
          <x14:formula1>
            <xm:f>Tables!$A$2:$A$10</xm:f>
          </x14:formula1>
          <xm:sqref>Y24 E24 Y47</xm:sqref>
        </x14:dataValidation>
        <x14:dataValidation type="list" allowBlank="1" showInputMessage="1" showErrorMessage="1" xr:uid="{06087DCA-AA37-4BFE-8386-162360B92D36}">
          <x14:formula1>
            <xm:f>Tables!$C$2:$C$8</xm:f>
          </x14:formula1>
          <xm:sqref>W37:Y43 V32:Y33 AH24:AK24 AH47:AK47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A2A162-3082-4BD7-8E87-779E8865C8AB}">
  <sheetPr codeName="Sheet4">
    <tabColor theme="7" tint="0.39997558519241921"/>
  </sheetPr>
  <dimension ref="A1:BW153"/>
  <sheetViews>
    <sheetView showGridLines="0" showRowColHeaders="0" showZeros="0" zoomScale="150" zoomScaleNormal="150" workbookViewId="0">
      <selection activeCell="AE16" sqref="AE16:AJ16"/>
    </sheetView>
  </sheetViews>
  <sheetFormatPr defaultColWidth="0" defaultRowHeight="0" customHeight="1" zeroHeight="1" x14ac:dyDescent="0.25"/>
  <cols>
    <col min="1" max="1" width="1.7109375" style="3" customWidth="1"/>
    <col min="2" max="36" width="2.7109375" style="3" customWidth="1"/>
    <col min="37" max="37" width="1.7109375" style="3" customWidth="1"/>
    <col min="38" max="39" width="4.7109375" style="100" hidden="1" customWidth="1"/>
    <col min="40" max="40" width="2.7109375" style="50" customWidth="1"/>
    <col min="41" max="75" width="2.7109375" style="3" customWidth="1"/>
    <col min="76" max="16384" width="8.85546875" style="3" hidden="1"/>
  </cols>
  <sheetData>
    <row r="1" spans="1:75" ht="15" customHeight="1" x14ac:dyDescent="0.25">
      <c r="G1" s="4"/>
      <c r="H1" s="4"/>
      <c r="I1" s="4"/>
      <c r="J1" s="4"/>
      <c r="K1" s="4"/>
      <c r="L1" s="4"/>
      <c r="M1" s="4"/>
      <c r="N1" s="4"/>
      <c r="O1" s="4"/>
      <c r="P1" s="4"/>
      <c r="R1" s="18"/>
      <c r="S1" s="18"/>
      <c r="T1" s="168" t="s">
        <v>336</v>
      </c>
      <c r="U1" s="168"/>
      <c r="V1" s="168"/>
      <c r="W1" s="168"/>
      <c r="X1" s="168"/>
      <c r="Y1" s="168"/>
      <c r="Z1" s="168"/>
      <c r="AA1" s="168"/>
      <c r="AB1" s="168"/>
      <c r="AC1" s="168"/>
      <c r="AD1" s="168"/>
      <c r="AE1" s="168"/>
      <c r="AF1" s="168"/>
      <c r="AG1" s="168"/>
      <c r="AH1" s="168"/>
      <c r="AI1" s="168"/>
      <c r="AJ1" s="168"/>
      <c r="AK1" s="168"/>
      <c r="AN1" s="3"/>
      <c r="BF1" s="168" t="str">
        <f>T1</f>
        <v>Form 4A - Detention Pond
Annual Inspection Form</v>
      </c>
      <c r="BG1" s="168"/>
      <c r="BH1" s="168"/>
      <c r="BI1" s="168"/>
      <c r="BJ1" s="168"/>
      <c r="BK1" s="168"/>
      <c r="BL1" s="168"/>
      <c r="BM1" s="168"/>
      <c r="BN1" s="168"/>
      <c r="BO1" s="168"/>
      <c r="BP1" s="168"/>
      <c r="BQ1" s="168"/>
      <c r="BR1" s="168"/>
      <c r="BS1" s="168"/>
      <c r="BT1" s="168"/>
      <c r="BU1" s="168"/>
      <c r="BV1" s="168"/>
    </row>
    <row r="2" spans="1:75" ht="15" customHeight="1" x14ac:dyDescent="0.25">
      <c r="E2" s="4"/>
      <c r="F2" s="4"/>
      <c r="G2" s="4"/>
      <c r="H2" s="4"/>
      <c r="I2" s="4"/>
      <c r="J2" s="4"/>
      <c r="K2" s="4"/>
      <c r="L2" s="4"/>
      <c r="M2" s="4"/>
      <c r="N2" s="4"/>
      <c r="O2" s="4"/>
      <c r="P2" s="4"/>
      <c r="Q2" s="18"/>
      <c r="R2" s="18"/>
      <c r="S2" s="18"/>
      <c r="T2" s="168"/>
      <c r="U2" s="168"/>
      <c r="V2" s="168"/>
      <c r="W2" s="168"/>
      <c r="X2" s="168"/>
      <c r="Y2" s="168"/>
      <c r="Z2" s="168"/>
      <c r="AA2" s="168"/>
      <c r="AB2" s="168"/>
      <c r="AC2" s="168"/>
      <c r="AD2" s="168"/>
      <c r="AE2" s="168"/>
      <c r="AF2" s="168"/>
      <c r="AG2" s="168"/>
      <c r="AH2" s="168"/>
      <c r="AI2" s="168"/>
      <c r="AJ2" s="168"/>
      <c r="AK2" s="168"/>
      <c r="AN2" s="3"/>
      <c r="BF2" s="168"/>
      <c r="BG2" s="168"/>
      <c r="BH2" s="168"/>
      <c r="BI2" s="168"/>
      <c r="BJ2" s="168"/>
      <c r="BK2" s="168"/>
      <c r="BL2" s="168"/>
      <c r="BM2" s="168"/>
      <c r="BN2" s="168"/>
      <c r="BO2" s="168"/>
      <c r="BP2" s="168"/>
      <c r="BQ2" s="168"/>
      <c r="BR2" s="168"/>
      <c r="BS2" s="168"/>
      <c r="BT2" s="168"/>
      <c r="BU2" s="168"/>
      <c r="BV2" s="168"/>
    </row>
    <row r="3" spans="1:75" ht="15" customHeight="1" x14ac:dyDescent="0.25">
      <c r="E3" s="4"/>
      <c r="F3" s="4"/>
      <c r="G3" s="4"/>
      <c r="H3" s="4"/>
      <c r="I3" s="4"/>
      <c r="J3" s="4"/>
      <c r="K3" s="4"/>
      <c r="L3" s="4"/>
      <c r="M3" s="4"/>
      <c r="N3" s="4"/>
      <c r="O3" s="4"/>
      <c r="P3" s="4"/>
      <c r="Q3" s="18"/>
      <c r="R3" s="18"/>
      <c r="S3" s="18"/>
      <c r="T3" s="168"/>
      <c r="U3" s="168"/>
      <c r="V3" s="168"/>
      <c r="W3" s="168"/>
      <c r="X3" s="168"/>
      <c r="Y3" s="168"/>
      <c r="Z3" s="168"/>
      <c r="AA3" s="168"/>
      <c r="AB3" s="168"/>
      <c r="AC3" s="168"/>
      <c r="AD3" s="168"/>
      <c r="AE3" s="168"/>
      <c r="AF3" s="168"/>
      <c r="AG3" s="168"/>
      <c r="AH3" s="168"/>
      <c r="AI3" s="168"/>
      <c r="AJ3" s="168"/>
      <c r="AK3" s="168"/>
      <c r="AN3" s="3"/>
      <c r="BF3" s="168"/>
      <c r="BG3" s="168"/>
      <c r="BH3" s="168"/>
      <c r="BI3" s="168"/>
      <c r="BJ3" s="168"/>
      <c r="BK3" s="168"/>
      <c r="BL3" s="168"/>
      <c r="BM3" s="168"/>
      <c r="BN3" s="168"/>
      <c r="BO3" s="168"/>
      <c r="BP3" s="168"/>
      <c r="BQ3" s="168"/>
      <c r="BR3" s="168"/>
      <c r="BS3" s="168"/>
      <c r="BT3" s="168"/>
      <c r="BU3" s="168"/>
      <c r="BV3" s="168"/>
    </row>
    <row r="4" spans="1:75" ht="15" customHeight="1" x14ac:dyDescent="0.25">
      <c r="E4" s="4"/>
      <c r="F4" s="4"/>
      <c r="G4" s="4"/>
      <c r="H4" s="4"/>
      <c r="I4" s="4"/>
      <c r="J4" s="4"/>
      <c r="K4" s="4"/>
      <c r="L4" s="4"/>
      <c r="M4" s="4"/>
      <c r="N4" s="4"/>
      <c r="O4" s="4"/>
      <c r="P4" s="4"/>
      <c r="Q4" s="18"/>
      <c r="R4" s="18"/>
      <c r="S4" s="18"/>
      <c r="T4" s="168"/>
      <c r="U4" s="168"/>
      <c r="V4" s="168"/>
      <c r="W4" s="168"/>
      <c r="X4" s="168"/>
      <c r="Y4" s="168"/>
      <c r="Z4" s="168"/>
      <c r="AA4" s="168"/>
      <c r="AB4" s="168"/>
      <c r="AC4" s="168"/>
      <c r="AD4" s="168"/>
      <c r="AE4" s="168"/>
      <c r="AF4" s="168"/>
      <c r="AG4" s="168"/>
      <c r="AH4" s="168"/>
      <c r="AI4" s="168"/>
      <c r="AJ4" s="168"/>
      <c r="AK4" s="168"/>
      <c r="AN4" s="3"/>
      <c r="BF4" s="168"/>
      <c r="BG4" s="168"/>
      <c r="BH4" s="168"/>
      <c r="BI4" s="168"/>
      <c r="BJ4" s="168"/>
      <c r="BK4" s="168"/>
      <c r="BL4" s="168"/>
      <c r="BM4" s="168"/>
      <c r="BN4" s="168"/>
      <c r="BO4" s="168"/>
      <c r="BP4" s="168"/>
      <c r="BQ4" s="168"/>
      <c r="BR4" s="168"/>
      <c r="BS4" s="168"/>
      <c r="BT4" s="168"/>
      <c r="BU4" s="168"/>
      <c r="BV4" s="168"/>
    </row>
    <row r="5" spans="1:75" ht="4.9000000000000004" customHeight="1" x14ac:dyDescent="0.25">
      <c r="E5" s="4"/>
      <c r="F5" s="4"/>
      <c r="G5" s="4"/>
      <c r="H5" s="4"/>
      <c r="I5" s="4"/>
      <c r="J5" s="4"/>
      <c r="K5" s="4"/>
      <c r="L5" s="4"/>
      <c r="M5" s="4"/>
      <c r="N5" s="4"/>
      <c r="O5" s="4"/>
      <c r="P5" s="4"/>
      <c r="Q5" s="4"/>
      <c r="R5" s="4"/>
      <c r="S5" s="4"/>
      <c r="T5" s="4"/>
      <c r="U5" s="4"/>
      <c r="V5" s="4"/>
      <c r="W5" s="4"/>
      <c r="X5" s="4"/>
      <c r="Y5" s="4"/>
      <c r="Z5" s="4"/>
      <c r="AA5" s="4"/>
      <c r="AB5" s="129"/>
      <c r="AC5" s="129"/>
      <c r="AD5" s="129"/>
      <c r="AE5" s="129"/>
      <c r="AF5" s="129"/>
      <c r="AG5" s="129"/>
      <c r="AH5" s="129"/>
      <c r="AI5" s="129"/>
      <c r="AJ5" s="129"/>
      <c r="AN5" s="3"/>
    </row>
    <row r="6" spans="1:75" ht="15" customHeight="1" x14ac:dyDescent="0.25">
      <c r="A6" s="19"/>
      <c r="B6" s="20" t="s">
        <v>97</v>
      </c>
      <c r="C6" s="20"/>
      <c r="D6" s="20"/>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2"/>
      <c r="AN6" s="3"/>
      <c r="AO6" s="174" t="s">
        <v>98</v>
      </c>
      <c r="AP6" s="174"/>
      <c r="AQ6" s="174"/>
      <c r="AR6" s="174"/>
      <c r="AS6" s="174"/>
      <c r="AT6" s="174"/>
      <c r="AU6" s="174"/>
      <c r="AV6" s="174"/>
      <c r="AW6" s="174"/>
      <c r="AX6" s="174"/>
      <c r="AY6" s="174"/>
      <c r="AZ6" s="174"/>
      <c r="BA6" s="174"/>
      <c r="BB6" s="174"/>
      <c r="BC6" s="174"/>
      <c r="BD6" s="174"/>
      <c r="BE6" s="174"/>
      <c r="BF6" s="66"/>
      <c r="BG6" s="66"/>
      <c r="BH6" s="66"/>
      <c r="BI6" s="66"/>
      <c r="BJ6" s="66"/>
      <c r="BK6" s="66"/>
      <c r="BL6" s="66"/>
      <c r="BM6" s="66"/>
      <c r="BN6" s="66"/>
      <c r="BO6" s="66"/>
      <c r="BP6" s="66"/>
      <c r="BQ6" s="66"/>
      <c r="BR6" s="66"/>
      <c r="BS6" s="66"/>
      <c r="BT6" s="66"/>
      <c r="BU6" s="66"/>
      <c r="BV6" s="66"/>
      <c r="BW6" s="66"/>
    </row>
    <row r="7" spans="1:75" ht="15" customHeight="1" x14ac:dyDescent="0.25">
      <c r="A7" s="23"/>
      <c r="B7" s="24" t="s">
        <v>99</v>
      </c>
      <c r="C7" s="24"/>
      <c r="D7" s="24"/>
      <c r="E7" s="184"/>
      <c r="F7" s="184"/>
      <c r="G7" s="184"/>
      <c r="H7" s="184"/>
      <c r="I7" s="184"/>
      <c r="J7" s="184"/>
      <c r="K7" s="184"/>
      <c r="L7" s="184"/>
      <c r="M7" s="184"/>
      <c r="N7" s="184"/>
      <c r="O7" s="184"/>
      <c r="P7" s="184"/>
      <c r="Q7" s="184"/>
      <c r="R7" s="184"/>
      <c r="S7" s="184"/>
      <c r="T7" s="184"/>
      <c r="U7" s="184"/>
      <c r="V7" s="184"/>
      <c r="W7" s="184"/>
      <c r="X7" s="184"/>
      <c r="Y7" s="24"/>
      <c r="Z7" s="24"/>
      <c r="AA7" s="24"/>
      <c r="AB7" s="24"/>
      <c r="AC7" s="24"/>
      <c r="AD7" s="25" t="s">
        <v>100</v>
      </c>
      <c r="AE7" s="212"/>
      <c r="AF7" s="212"/>
      <c r="AG7" s="212"/>
      <c r="AH7" s="212"/>
      <c r="AI7" s="212"/>
      <c r="AJ7" s="212"/>
      <c r="AK7" s="26"/>
      <c r="AN7" s="3"/>
      <c r="AO7" s="174"/>
      <c r="AP7" s="174"/>
      <c r="AQ7" s="174"/>
      <c r="AR7" s="174"/>
      <c r="AS7" s="174"/>
      <c r="AT7" s="174"/>
      <c r="AU7" s="174"/>
      <c r="AV7" s="174"/>
      <c r="AW7" s="174"/>
      <c r="AX7" s="174"/>
      <c r="AY7" s="174"/>
      <c r="AZ7" s="174"/>
      <c r="BA7" s="174"/>
      <c r="BB7" s="174"/>
      <c r="BC7" s="174"/>
      <c r="BD7" s="174"/>
      <c r="BE7" s="174"/>
    </row>
    <row r="8" spans="1:75" ht="4.9000000000000004" customHeight="1" x14ac:dyDescent="0.25">
      <c r="A8" s="23"/>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5"/>
      <c r="AG8" s="48"/>
      <c r="AH8" s="48"/>
      <c r="AI8" s="48"/>
      <c r="AJ8" s="48"/>
      <c r="AK8" s="26"/>
      <c r="AN8" s="3"/>
    </row>
    <row r="9" spans="1:75" ht="15" customHeight="1" x14ac:dyDescent="0.25">
      <c r="A9" s="23"/>
      <c r="B9" s="24" t="s">
        <v>101</v>
      </c>
      <c r="C9" s="25"/>
      <c r="D9" s="24"/>
      <c r="E9" s="24"/>
      <c r="F9" s="24"/>
      <c r="G9" s="82"/>
      <c r="H9" s="24" t="s">
        <v>267</v>
      </c>
      <c r="I9" s="24"/>
      <c r="J9" s="24"/>
      <c r="K9" s="24"/>
      <c r="L9" s="24"/>
      <c r="M9" s="82"/>
      <c r="N9" s="24" t="s">
        <v>337</v>
      </c>
      <c r="O9" s="24"/>
      <c r="P9" s="24"/>
      <c r="Q9" s="24"/>
      <c r="R9" s="24"/>
      <c r="S9" s="24"/>
      <c r="T9" s="24"/>
      <c r="U9" s="24"/>
      <c r="V9" s="24"/>
      <c r="W9" s="24"/>
      <c r="X9" s="24"/>
      <c r="Y9" s="24"/>
      <c r="Z9" s="24"/>
      <c r="AA9" s="24"/>
      <c r="AB9" s="24"/>
      <c r="AC9" s="24"/>
      <c r="AD9" s="24"/>
      <c r="AE9" s="24"/>
      <c r="AF9" s="24"/>
      <c r="AG9" s="24"/>
      <c r="AH9" s="24"/>
      <c r="AI9" s="24"/>
      <c r="AJ9" s="24"/>
      <c r="AK9" s="26"/>
      <c r="AN9" s="3"/>
      <c r="AO9" s="17" t="s">
        <v>338</v>
      </c>
      <c r="AP9" s="17"/>
      <c r="AQ9" s="17"/>
      <c r="AR9" s="17"/>
      <c r="AS9" s="17"/>
      <c r="AT9" s="17"/>
      <c r="AU9"/>
      <c r="AV9"/>
      <c r="AW9"/>
      <c r="AX9"/>
      <c r="AY9"/>
      <c r="AZ9"/>
      <c r="BA9"/>
      <c r="BB9"/>
      <c r="BC9"/>
      <c r="BD9"/>
      <c r="BE9"/>
      <c r="BF9"/>
      <c r="BG9"/>
      <c r="BH9"/>
      <c r="BI9"/>
      <c r="BJ9"/>
      <c r="BK9"/>
      <c r="BL9"/>
      <c r="BM9"/>
      <c r="BN9"/>
      <c r="BO9"/>
      <c r="BP9"/>
      <c r="BQ9"/>
      <c r="BR9"/>
      <c r="BS9"/>
      <c r="BT9"/>
      <c r="BU9"/>
      <c r="BV9"/>
      <c r="BW9"/>
    </row>
    <row r="10" spans="1:75" ht="4.9000000000000004" customHeight="1" x14ac:dyDescent="0.25">
      <c r="A10" s="23"/>
      <c r="B10" s="24"/>
      <c r="C10" s="25"/>
      <c r="D10" s="25"/>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6"/>
      <c r="AN10" s="3"/>
      <c r="AO10" s="17"/>
      <c r="AP10" s="17"/>
      <c r="AQ10" s="17"/>
      <c r="AR10" s="17"/>
      <c r="AS10" s="17"/>
      <c r="AT10" s="17"/>
      <c r="AU10"/>
      <c r="AV10"/>
      <c r="AW10"/>
      <c r="AX10"/>
      <c r="AY10"/>
      <c r="AZ10"/>
      <c r="BA10"/>
      <c r="BB10"/>
      <c r="BC10"/>
      <c r="BD10"/>
      <c r="BE10"/>
      <c r="BF10"/>
      <c r="BG10"/>
      <c r="BH10"/>
      <c r="BI10"/>
      <c r="BJ10"/>
      <c r="BK10"/>
      <c r="BL10"/>
      <c r="BM10"/>
      <c r="BN10"/>
      <c r="BO10"/>
      <c r="BP10"/>
      <c r="BQ10"/>
      <c r="BR10"/>
      <c r="BS10"/>
      <c r="BT10"/>
      <c r="BU10"/>
      <c r="BV10"/>
      <c r="BW10"/>
    </row>
    <row r="11" spans="1:75" ht="15" customHeight="1" x14ac:dyDescent="0.25">
      <c r="A11" s="23"/>
      <c r="B11" s="24" t="s">
        <v>106</v>
      </c>
      <c r="C11" s="24"/>
      <c r="D11" s="24"/>
      <c r="E11" s="24"/>
      <c r="F11" s="24"/>
      <c r="G11" s="82"/>
      <c r="H11" s="24" t="s">
        <v>107</v>
      </c>
      <c r="I11" s="24"/>
      <c r="J11" s="24"/>
      <c r="K11" s="24"/>
      <c r="L11" s="24"/>
      <c r="M11" s="82"/>
      <c r="N11" s="24" t="s">
        <v>108</v>
      </c>
      <c r="O11" s="24"/>
      <c r="P11" s="24"/>
      <c r="Q11" s="24"/>
      <c r="R11" s="24"/>
      <c r="S11" s="24"/>
      <c r="T11" s="24"/>
      <c r="U11" s="24"/>
      <c r="V11" s="82"/>
      <c r="W11" s="24" t="s">
        <v>109</v>
      </c>
      <c r="X11" s="24"/>
      <c r="Y11" s="24"/>
      <c r="Z11" s="24"/>
      <c r="AA11" s="24"/>
      <c r="AB11" s="24"/>
      <c r="AC11" s="82"/>
      <c r="AD11" s="24" t="s">
        <v>110</v>
      </c>
      <c r="AE11" s="24"/>
      <c r="AF11" s="24"/>
      <c r="AG11" s="24"/>
      <c r="AH11" s="24"/>
      <c r="AI11" s="24"/>
      <c r="AJ11" s="24"/>
      <c r="AK11" s="26"/>
      <c r="AN11" s="3"/>
      <c r="AO11" s="56">
        <v>1</v>
      </c>
      <c r="AP11" s="17" t="s">
        <v>339</v>
      </c>
      <c r="AQ11" s="17"/>
      <c r="AR11" s="17"/>
      <c r="AS11" s="17"/>
      <c r="AT11" s="17"/>
      <c r="AU11"/>
      <c r="AV11"/>
      <c r="AW11"/>
      <c r="AX11"/>
      <c r="AY11"/>
      <c r="AZ11"/>
      <c r="BA11"/>
      <c r="BB11"/>
      <c r="BC11"/>
      <c r="BD11"/>
      <c r="BE11"/>
      <c r="BF11"/>
      <c r="BG11"/>
      <c r="BH11"/>
      <c r="BI11"/>
      <c r="BJ11"/>
      <c r="BK11"/>
      <c r="BL11"/>
      <c r="BM11"/>
      <c r="BN11"/>
      <c r="BO11"/>
      <c r="BP11"/>
      <c r="BQ11"/>
      <c r="BR11"/>
      <c r="BS11"/>
      <c r="BT11"/>
      <c r="BU11"/>
      <c r="BV11"/>
      <c r="BW11"/>
    </row>
    <row r="12" spans="1:75" ht="4.9000000000000004" customHeight="1" x14ac:dyDescent="0.25">
      <c r="A12" s="23"/>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6"/>
      <c r="AN12" s="3"/>
      <c r="AO12" s="56"/>
      <c r="AP12" s="17"/>
      <c r="AQ12" s="17"/>
      <c r="AR12" s="17"/>
      <c r="AS12" s="17"/>
      <c r="AT12" s="17"/>
      <c r="AU12"/>
      <c r="AV12"/>
      <c r="AW12"/>
      <c r="AX12"/>
      <c r="AY12"/>
      <c r="AZ12"/>
      <c r="BA12"/>
      <c r="BB12"/>
      <c r="BC12"/>
      <c r="BD12"/>
      <c r="BE12"/>
      <c r="BF12"/>
      <c r="BG12"/>
      <c r="BH12"/>
      <c r="BI12"/>
      <c r="BJ12"/>
      <c r="BK12"/>
      <c r="BL12"/>
      <c r="BM12"/>
      <c r="BN12"/>
      <c r="BO12"/>
      <c r="BP12"/>
      <c r="BQ12"/>
      <c r="BR12"/>
      <c r="BS12"/>
      <c r="BT12"/>
      <c r="BU12"/>
      <c r="BV12"/>
      <c r="BW12"/>
    </row>
    <row r="13" spans="1:75" ht="15" customHeight="1" x14ac:dyDescent="0.25">
      <c r="A13" s="23"/>
      <c r="B13" s="24" t="s">
        <v>112</v>
      </c>
      <c r="C13" s="24"/>
      <c r="D13" s="24"/>
      <c r="E13" s="24"/>
      <c r="F13" s="184"/>
      <c r="G13" s="184"/>
      <c r="H13" s="184"/>
      <c r="I13" s="184"/>
      <c r="J13" s="184"/>
      <c r="K13" s="184"/>
      <c r="L13" s="184"/>
      <c r="M13" s="184"/>
      <c r="N13" s="184"/>
      <c r="O13" s="184"/>
      <c r="P13" s="184"/>
      <c r="Q13" s="184"/>
      <c r="R13" s="184"/>
      <c r="S13" s="184"/>
      <c r="T13" s="184"/>
      <c r="U13" s="184"/>
      <c r="V13" s="184"/>
      <c r="W13" s="184"/>
      <c r="X13" s="184"/>
      <c r="Y13" s="184"/>
      <c r="Z13" s="184"/>
      <c r="AA13" s="184"/>
      <c r="AB13" s="184"/>
      <c r="AC13" s="184"/>
      <c r="AD13" s="184"/>
      <c r="AE13" s="184"/>
      <c r="AF13" s="184"/>
      <c r="AG13" s="184"/>
      <c r="AH13" s="184"/>
      <c r="AI13" s="184"/>
      <c r="AJ13" s="184"/>
      <c r="AK13" s="26"/>
      <c r="AN13" s="3"/>
      <c r="AO13" s="56"/>
      <c r="AP13" s="93" t="s">
        <v>226</v>
      </c>
      <c r="AQ13" s="3" t="s">
        <v>340</v>
      </c>
      <c r="AR13" s="93"/>
      <c r="AS13" s="93"/>
      <c r="AT13" s="93"/>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row>
    <row r="14" spans="1:75" ht="4.9000000000000004" customHeight="1" x14ac:dyDescent="0.25">
      <c r="A14" s="27"/>
      <c r="B14" s="130"/>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28"/>
      <c r="AN14" s="3"/>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row>
    <row r="15" spans="1:75" ht="4.9000000000000004" customHeight="1" x14ac:dyDescent="0.25">
      <c r="AN15" s="3"/>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row>
    <row r="16" spans="1:75" ht="15" customHeight="1" x14ac:dyDescent="0.25">
      <c r="B16" s="1" t="s">
        <v>341</v>
      </c>
      <c r="C16" s="1"/>
      <c r="D16" s="1"/>
      <c r="AD16" s="133" t="str">
        <f>IF(Tables!C24=0,"",Tables!C24&amp;": ")</f>
        <v xml:space="preserve">Engineering or Building No.: </v>
      </c>
      <c r="AE16" s="170"/>
      <c r="AF16" s="170"/>
      <c r="AG16" s="170"/>
      <c r="AH16" s="170"/>
      <c r="AI16" s="170"/>
      <c r="AJ16" s="170"/>
      <c r="AL16" s="117">
        <f>LEN(AD16)</f>
        <v>29</v>
      </c>
      <c r="AN16" s="3"/>
      <c r="AO16" s="56"/>
      <c r="AP16" s="93" t="s">
        <v>226</v>
      </c>
      <c r="AQ16" s="87" t="s">
        <v>342</v>
      </c>
      <c r="AR16" s="93"/>
      <c r="AS16" s="93"/>
      <c r="AT16" s="93"/>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row>
    <row r="17" spans="2:75" ht="14.65" customHeight="1" x14ac:dyDescent="0.25">
      <c r="D17" s="133" t="s">
        <v>116</v>
      </c>
      <c r="E17" s="213"/>
      <c r="F17" s="213"/>
      <c r="G17" s="213"/>
      <c r="H17" s="213"/>
      <c r="I17" s="213"/>
      <c r="J17" s="213"/>
      <c r="K17" s="213"/>
      <c r="L17" s="213"/>
      <c r="M17" s="213"/>
      <c r="N17" s="213"/>
      <c r="O17" s="213"/>
      <c r="P17" s="213"/>
      <c r="Q17" s="213"/>
      <c r="R17" s="213"/>
      <c r="S17" s="213"/>
      <c r="T17" s="213"/>
      <c r="U17" s="213"/>
      <c r="V17" s="213"/>
      <c r="W17" s="213"/>
      <c r="X17" s="213"/>
      <c r="Y17" s="213"/>
      <c r="AD17" s="133" t="s">
        <v>117</v>
      </c>
      <c r="AE17" s="214"/>
      <c r="AF17" s="214"/>
      <c r="AG17" s="214"/>
      <c r="AH17" s="214"/>
      <c r="AI17" s="214"/>
      <c r="AJ17" s="214"/>
      <c r="AN17" s="3"/>
      <c r="AP17" s="93" t="s">
        <v>226</v>
      </c>
      <c r="AQ17" s="87" t="s">
        <v>343</v>
      </c>
      <c r="AR17" s="87"/>
      <c r="AS17" s="87"/>
      <c r="AT17" s="87"/>
      <c r="AU17" s="68"/>
      <c r="AV17" s="68"/>
      <c r="AW17" s="68"/>
      <c r="AX17" s="68"/>
      <c r="AY17" s="68"/>
      <c r="AZ17" s="68"/>
      <c r="BA17" s="68"/>
      <c r="BB17" s="68"/>
      <c r="BC17" s="68"/>
      <c r="BD17" s="68"/>
      <c r="BE17" s="68"/>
      <c r="BF17" s="68"/>
      <c r="BG17" s="68"/>
      <c r="BH17" s="68"/>
      <c r="BI17" s="68"/>
      <c r="BJ17" s="68"/>
      <c r="BK17" s="68"/>
      <c r="BL17" s="68"/>
      <c r="BM17" s="68"/>
      <c r="BN17" s="68"/>
      <c r="BO17" s="68"/>
      <c r="BP17" s="68"/>
      <c r="BQ17" s="68"/>
      <c r="BR17" s="68"/>
      <c r="BS17" s="68"/>
      <c r="BT17" s="68"/>
      <c r="BU17" s="68"/>
      <c r="BV17" s="68"/>
      <c r="BW17" s="68"/>
    </row>
    <row r="18" spans="2:75" ht="14.65" customHeight="1" x14ac:dyDescent="0.25">
      <c r="D18" s="133" t="s">
        <v>119</v>
      </c>
      <c r="E18" s="208"/>
      <c r="F18" s="208"/>
      <c r="G18" s="208"/>
      <c r="H18" s="208"/>
      <c r="I18" s="208"/>
      <c r="J18" s="208"/>
      <c r="K18" s="208"/>
      <c r="L18" s="208"/>
      <c r="M18" s="208"/>
      <c r="N18" s="208"/>
      <c r="O18" s="208"/>
      <c r="P18" s="208"/>
      <c r="Q18" s="208"/>
      <c r="R18" s="208"/>
      <c r="S18" s="208"/>
      <c r="T18" s="208"/>
      <c r="U18" s="208"/>
      <c r="V18" s="208"/>
      <c r="W18" s="208"/>
      <c r="X18" s="208"/>
      <c r="Y18" s="208"/>
      <c r="AB18" s="133"/>
      <c r="AD18" s="133" t="s">
        <v>120</v>
      </c>
      <c r="AE18" s="209"/>
      <c r="AF18" s="209"/>
      <c r="AG18" s="209"/>
      <c r="AH18" s="209"/>
      <c r="AI18" s="209"/>
      <c r="AJ18" s="209"/>
      <c r="AN18" s="3"/>
      <c r="AO18" s="56">
        <v>2</v>
      </c>
      <c r="AP18" s="87" t="s">
        <v>344</v>
      </c>
      <c r="AQ18" s="87"/>
      <c r="AR18" s="87"/>
      <c r="AS18" s="87"/>
      <c r="AT18" s="87"/>
      <c r="AU18" s="68"/>
      <c r="AV18" s="68"/>
      <c r="AW18" s="68"/>
      <c r="AX18" s="68"/>
      <c r="AY18" s="68"/>
      <c r="AZ18" s="68"/>
      <c r="BA18" s="68"/>
      <c r="BB18" s="68"/>
      <c r="BC18" s="68"/>
      <c r="BD18" s="68"/>
      <c r="BE18" s="68"/>
      <c r="BF18" s="68"/>
      <c r="BG18" s="68"/>
      <c r="BH18" s="68"/>
      <c r="BI18" s="68"/>
      <c r="BJ18" s="68"/>
      <c r="BK18" s="68"/>
      <c r="BL18" s="68"/>
      <c r="BM18" s="68"/>
      <c r="BN18" s="68"/>
      <c r="BO18" s="68"/>
      <c r="BP18" s="68"/>
      <c r="BQ18" s="68"/>
      <c r="BR18" s="68"/>
      <c r="BS18" s="68"/>
      <c r="BT18" s="68"/>
      <c r="BU18" s="68"/>
      <c r="BV18" s="68"/>
      <c r="BW18" s="68"/>
    </row>
    <row r="19" spans="2:75" ht="14.65" customHeight="1" x14ac:dyDescent="0.25">
      <c r="C19" s="47"/>
      <c r="E19" s="208"/>
      <c r="F19" s="208"/>
      <c r="G19" s="208"/>
      <c r="H19" s="208"/>
      <c r="I19" s="208"/>
      <c r="J19" s="208"/>
      <c r="K19" s="208"/>
      <c r="L19" s="208"/>
      <c r="M19" s="208"/>
      <c r="N19" s="208"/>
      <c r="O19" s="208"/>
      <c r="P19" s="208"/>
      <c r="Q19" s="208"/>
      <c r="R19" s="208"/>
      <c r="S19" s="208"/>
      <c r="T19" s="208"/>
      <c r="U19" s="208"/>
      <c r="V19" s="208"/>
      <c r="W19" s="208"/>
      <c r="X19" s="208"/>
      <c r="Y19" s="208"/>
      <c r="Z19" s="47"/>
      <c r="AA19" s="47"/>
      <c r="AC19" s="47"/>
      <c r="AD19" s="133" t="s">
        <v>197</v>
      </c>
      <c r="AE19" s="210"/>
      <c r="AF19" s="210"/>
      <c r="AG19" s="210"/>
      <c r="AH19" s="210"/>
      <c r="AI19" s="210"/>
      <c r="AJ19" s="210"/>
      <c r="AN19" s="3"/>
      <c r="AO19" s="56">
        <v>3</v>
      </c>
      <c r="AP19" s="87" t="s">
        <v>263</v>
      </c>
      <c r="AQ19" s="87"/>
      <c r="AR19" s="93"/>
      <c r="AS19" s="93"/>
      <c r="AT19" s="93"/>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7"/>
    </row>
    <row r="20" spans="2:75" ht="14.65" customHeight="1" x14ac:dyDescent="0.25">
      <c r="C20" s="47"/>
      <c r="D20" s="133" t="s">
        <v>345</v>
      </c>
      <c r="E20" s="208"/>
      <c r="F20" s="208"/>
      <c r="G20" s="208"/>
      <c r="H20" s="208"/>
      <c r="I20" s="208"/>
      <c r="J20" s="208"/>
      <c r="K20" s="208"/>
      <c r="L20" s="208"/>
      <c r="M20" s="208"/>
      <c r="N20" s="208"/>
      <c r="O20" s="208"/>
      <c r="P20" s="208"/>
      <c r="Q20" s="208"/>
      <c r="R20" s="208"/>
      <c r="S20" s="208"/>
      <c r="T20" s="208"/>
      <c r="U20" s="208"/>
      <c r="V20" s="208"/>
      <c r="W20" s="208"/>
      <c r="X20" s="208"/>
      <c r="Y20" s="208"/>
      <c r="Z20" s="47"/>
      <c r="AA20" s="47"/>
      <c r="AC20" s="47"/>
      <c r="AD20" s="133" t="s">
        <v>198</v>
      </c>
      <c r="AE20" s="215"/>
      <c r="AF20" s="215"/>
      <c r="AG20" s="215"/>
      <c r="AH20" s="215"/>
      <c r="AI20" s="215"/>
      <c r="AJ20" s="215"/>
      <c r="AN20" s="3"/>
      <c r="AO20" s="56"/>
      <c r="AP20" s="93" t="s">
        <v>226</v>
      </c>
      <c r="AQ20" s="87" t="s">
        <v>346</v>
      </c>
      <c r="AR20" s="93"/>
      <c r="AS20" s="93"/>
      <c r="AT20" s="93"/>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row>
    <row r="21" spans="2:75" ht="14.65" customHeight="1" x14ac:dyDescent="0.25">
      <c r="C21" s="47"/>
      <c r="D21" s="133" t="s">
        <v>234</v>
      </c>
      <c r="E21" s="173"/>
      <c r="F21" s="167"/>
      <c r="G21" s="167"/>
      <c r="H21" s="167"/>
      <c r="I21" s="167"/>
      <c r="J21" s="167"/>
      <c r="K21" s="167"/>
      <c r="L21" s="167"/>
      <c r="M21" s="167"/>
      <c r="N21" s="167"/>
      <c r="O21" s="167"/>
      <c r="P21" s="167"/>
      <c r="Q21" s="167"/>
      <c r="R21" s="167"/>
      <c r="S21" s="167"/>
      <c r="T21" s="167"/>
      <c r="U21" s="167"/>
      <c r="V21" s="167"/>
      <c r="W21" s="167"/>
      <c r="X21" s="167"/>
      <c r="Y21" s="167"/>
      <c r="Z21" s="47"/>
      <c r="AA21" s="47"/>
      <c r="AC21" s="47"/>
      <c r="AD21" s="133" t="s">
        <v>235</v>
      </c>
      <c r="AE21" s="211"/>
      <c r="AF21" s="211"/>
      <c r="AG21" s="211"/>
      <c r="AH21" s="211"/>
      <c r="AI21" s="211"/>
      <c r="AJ21" s="211"/>
      <c r="AN21" s="3"/>
      <c r="AO21" s="56"/>
      <c r="AP21" s="93" t="s">
        <v>226</v>
      </c>
      <c r="AQ21" s="87" t="s">
        <v>347</v>
      </c>
      <c r="AR21" s="56"/>
      <c r="AS21" s="56"/>
      <c r="AT21" s="56"/>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row>
    <row r="22" spans="2:75" ht="4.9000000000000004" customHeight="1" x14ac:dyDescent="0.25">
      <c r="AN22" s="3"/>
      <c r="AO22" s="56"/>
      <c r="AP22" s="56"/>
      <c r="AQ22" s="56"/>
      <c r="AR22" s="56"/>
      <c r="AS22" s="56"/>
      <c r="AT22" s="56"/>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row>
    <row r="23" spans="2:75" ht="14.65" customHeight="1" x14ac:dyDescent="0.25">
      <c r="B23" s="3" t="s">
        <v>101</v>
      </c>
      <c r="C23" s="133"/>
      <c r="D23" s="133"/>
      <c r="G23" s="70"/>
      <c r="H23" s="3" t="s">
        <v>267</v>
      </c>
      <c r="M23" s="70"/>
      <c r="N23" s="3" t="s">
        <v>337</v>
      </c>
      <c r="AN23" s="3"/>
      <c r="AO23" s="56">
        <v>4</v>
      </c>
      <c r="AP23" s="94" t="str">
        <f>"Form 4A - Detention Pond Annual Inspection Form shall be submitted to the "&amp;Tables!C22&amp;" on an annual basis"</f>
        <v>Form 4A - Detention Pond Annual Inspection Form shall be submitted to the City on an annual basis</v>
      </c>
      <c r="AQ23" s="94"/>
      <c r="AR23" s="94"/>
      <c r="AS23" s="94"/>
      <c r="AT23" s="94"/>
      <c r="AU23" s="91"/>
      <c r="AV23" s="91"/>
      <c r="AW23" s="91"/>
      <c r="AX23" s="91"/>
      <c r="AY23" s="91"/>
      <c r="AZ23" s="91"/>
      <c r="BA23" s="91"/>
      <c r="BB23" s="91"/>
      <c r="BC23" s="91"/>
      <c r="BD23" s="91"/>
      <c r="BE23" s="91"/>
      <c r="BF23" s="91"/>
      <c r="BG23" s="91"/>
      <c r="BH23" s="91"/>
      <c r="BI23" s="91"/>
      <c r="BJ23" s="91"/>
      <c r="BK23" s="91"/>
      <c r="BL23" s="91"/>
      <c r="BM23" s="91"/>
      <c r="BN23" s="91"/>
      <c r="BO23" s="91"/>
      <c r="BP23" s="91"/>
      <c r="BQ23" s="91"/>
      <c r="BR23" s="91"/>
      <c r="BS23" s="91"/>
      <c r="BT23" s="91"/>
      <c r="BU23" s="91"/>
      <c r="BV23" s="91"/>
      <c r="BW23" s="91"/>
    </row>
    <row r="24" spans="2:75" ht="4.9000000000000004" customHeight="1" x14ac:dyDescent="0.25">
      <c r="AN24" s="3"/>
      <c r="AO24" s="56"/>
      <c r="AP24" s="56"/>
      <c r="AQ24" s="56"/>
      <c r="AR24" s="56"/>
      <c r="AS24" s="56"/>
      <c r="AT24" s="56"/>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row>
    <row r="25" spans="2:75" ht="15" customHeight="1" x14ac:dyDescent="0.25">
      <c r="B25" s="1" t="s">
        <v>348</v>
      </c>
      <c r="C25" s="133"/>
      <c r="D25" s="133"/>
      <c r="AN25" s="3"/>
      <c r="AO25" s="56"/>
      <c r="AP25" s="94" t="s">
        <v>349</v>
      </c>
      <c r="AQ25" s="56"/>
      <c r="AR25" s="56"/>
      <c r="AS25" s="56"/>
      <c r="AT25" s="56"/>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row>
    <row r="26" spans="2:75" ht="15" customHeight="1" x14ac:dyDescent="0.25">
      <c r="L26" s="3" t="s">
        <v>350</v>
      </c>
      <c r="N26" s="3" t="s">
        <v>351</v>
      </c>
      <c r="P26" s="3" t="s">
        <v>188</v>
      </c>
      <c r="AE26" s="3" t="s">
        <v>350</v>
      </c>
      <c r="AG26" s="3" t="s">
        <v>351</v>
      </c>
      <c r="AI26" s="3" t="s">
        <v>188</v>
      </c>
      <c r="AN26" s="3"/>
      <c r="AO26" s="56">
        <v>5</v>
      </c>
      <c r="AP26" s="87" t="s">
        <v>352</v>
      </c>
      <c r="AQ26" s="87"/>
      <c r="AR26" s="87"/>
      <c r="AS26" s="87"/>
      <c r="AT26" s="87"/>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68"/>
      <c r="BS26" s="68"/>
      <c r="BT26" s="68"/>
      <c r="BU26" s="68"/>
      <c r="BV26" s="68"/>
      <c r="BW26" s="68"/>
    </row>
    <row r="27" spans="2:75" ht="14.65" customHeight="1" x14ac:dyDescent="0.25">
      <c r="B27" s="56">
        <v>1</v>
      </c>
      <c r="C27" s="3" t="s">
        <v>353</v>
      </c>
      <c r="L27" s="55"/>
      <c r="T27" s="56">
        <v>4</v>
      </c>
      <c r="U27" s="3" t="s">
        <v>354</v>
      </c>
      <c r="AE27" s="55"/>
      <c r="AL27" s="117">
        <f>IF(ISBLANK(L27),1,2)</f>
        <v>1</v>
      </c>
      <c r="AM27" s="117">
        <f>IF(ISBLANK(AE27),1,2)</f>
        <v>1</v>
      </c>
      <c r="AN27" s="3"/>
      <c r="AO27" s="56"/>
      <c r="AP27" s="87" t="s">
        <v>355</v>
      </c>
      <c r="AQ27" s="56"/>
      <c r="AR27" s="56"/>
      <c r="AS27" s="56"/>
      <c r="AT27" s="56"/>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row>
    <row r="28" spans="2:75" ht="4.9000000000000004" customHeight="1" x14ac:dyDescent="0.25">
      <c r="B28" s="56"/>
      <c r="T28" s="56"/>
      <c r="AN28" s="3"/>
      <c r="AO28" s="56"/>
      <c r="AP28" s="56"/>
      <c r="AQ28" s="56"/>
      <c r="AR28" s="56"/>
      <c r="AS28" s="56"/>
      <c r="AT28" s="56"/>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row>
    <row r="29" spans="2:75" ht="14.65" customHeight="1" x14ac:dyDescent="0.25">
      <c r="B29" s="56"/>
      <c r="C29" s="132" t="s">
        <v>257</v>
      </c>
      <c r="D29" s="3" t="s">
        <v>356</v>
      </c>
      <c r="N29" s="55"/>
      <c r="P29" s="55"/>
      <c r="T29" s="56"/>
      <c r="U29" s="132" t="s">
        <v>257</v>
      </c>
      <c r="V29" s="3" t="s">
        <v>356</v>
      </c>
      <c r="AG29" s="55"/>
      <c r="AI29" s="55"/>
      <c r="AL29" s="117">
        <f>IF(AND(ISBLANK(N29),ISBLANK(P29)),1,2)</f>
        <v>1</v>
      </c>
      <c r="AM29" s="117">
        <f>IF(AND(ISBLANK(AG29),ISBLANK(AI29)),1,2)</f>
        <v>1</v>
      </c>
      <c r="AN29" s="3"/>
      <c r="AO29" s="56"/>
      <c r="AP29" s="87" t="s">
        <v>357</v>
      </c>
      <c r="AQ29" s="56"/>
      <c r="AR29" s="56"/>
      <c r="AS29" s="56"/>
      <c r="AT29" s="56"/>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row>
    <row r="30" spans="2:75" ht="4.9000000000000004" customHeight="1" x14ac:dyDescent="0.25">
      <c r="B30" s="56"/>
      <c r="C30" s="132"/>
      <c r="T30" s="56"/>
      <c r="U30" s="132"/>
      <c r="AN30" s="3"/>
      <c r="AO30" s="56"/>
      <c r="AP30" s="56"/>
      <c r="AQ30" s="56"/>
      <c r="AR30" s="56"/>
      <c r="AS30" s="56"/>
      <c r="AT30" s="56"/>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row>
    <row r="31" spans="2:75" ht="14.65" customHeight="1" x14ac:dyDescent="0.25">
      <c r="B31" s="56"/>
      <c r="C31" s="132" t="s">
        <v>259</v>
      </c>
      <c r="D31" s="3" t="s">
        <v>358</v>
      </c>
      <c r="N31" s="55"/>
      <c r="P31" s="55"/>
      <c r="T31" s="56"/>
      <c r="U31" s="132" t="s">
        <v>259</v>
      </c>
      <c r="V31" s="3" t="s">
        <v>358</v>
      </c>
      <c r="AG31" s="55"/>
      <c r="AI31" s="55"/>
      <c r="AL31" s="117">
        <f>IF(AND(ISBLANK(N31),ISBLANK(P31)),1,2)</f>
        <v>1</v>
      </c>
      <c r="AM31" s="117">
        <f>IF(AND(ISBLANK(AG31),ISBLANK(AI31)),1,2)</f>
        <v>1</v>
      </c>
      <c r="AN31" s="3"/>
      <c r="AO31" s="56"/>
      <c r="AP31" s="87"/>
      <c r="AR31" s="87"/>
      <c r="AS31" s="87"/>
      <c r="AT31" s="87"/>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68"/>
      <c r="BS31" s="68"/>
      <c r="BT31" s="68"/>
      <c r="BU31" s="68"/>
      <c r="BV31" s="68"/>
      <c r="BW31" s="68"/>
    </row>
    <row r="32" spans="2:75" ht="4.9000000000000004" customHeight="1" x14ac:dyDescent="0.25">
      <c r="B32" s="56"/>
      <c r="C32" s="132"/>
      <c r="T32" s="56"/>
      <c r="U32" s="132"/>
      <c r="AN32" s="3"/>
      <c r="AO32" s="56"/>
      <c r="AP32" s="87"/>
      <c r="AR32" s="87"/>
      <c r="AS32" s="87"/>
      <c r="AT32" s="87"/>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c r="BS32" s="68"/>
      <c r="BT32" s="68"/>
      <c r="BU32" s="68"/>
      <c r="BV32" s="68"/>
      <c r="BW32" s="68"/>
    </row>
    <row r="33" spans="2:75" ht="14.65" customHeight="1" x14ac:dyDescent="0.25">
      <c r="B33" s="56">
        <v>2</v>
      </c>
      <c r="C33" s="3" t="s">
        <v>359</v>
      </c>
      <c r="L33" s="55"/>
      <c r="T33" s="56">
        <v>5</v>
      </c>
      <c r="U33" s="3" t="s">
        <v>244</v>
      </c>
      <c r="AE33" s="55"/>
      <c r="AL33" s="117">
        <f>IF(ISBLANK(L33),1,2)</f>
        <v>1</v>
      </c>
      <c r="AM33" s="117">
        <f>IF(ISBLANK(AE33),1,2)</f>
        <v>1</v>
      </c>
      <c r="AN33" s="3"/>
      <c r="AO33" s="56"/>
      <c r="AP33" s="87"/>
      <c r="AR33" s="56"/>
      <c r="AS33" s="93"/>
      <c r="AT33" s="93"/>
      <c r="AU33" s="67"/>
      <c r="AV33" s="67"/>
      <c r="AW33" s="67"/>
      <c r="AX33" s="67"/>
      <c r="AY33" s="67"/>
      <c r="AZ33" s="67"/>
      <c r="BA33" s="67"/>
      <c r="BB33" s="67"/>
      <c r="BC33" s="67"/>
      <c r="BD33" s="67"/>
      <c r="BE33" s="67"/>
      <c r="BF33" s="67"/>
      <c r="BG33" s="67"/>
      <c r="BH33" s="67"/>
      <c r="BI33" s="67"/>
      <c r="BJ33" s="67"/>
      <c r="BK33" s="67"/>
      <c r="BL33" s="67"/>
      <c r="BM33" s="67"/>
      <c r="BN33" s="67"/>
      <c r="BO33" s="67"/>
      <c r="BR33" s="67"/>
      <c r="BS33" s="67"/>
      <c r="BT33" s="67"/>
      <c r="BU33" s="67"/>
      <c r="BV33" s="67"/>
      <c r="BW33" s="67"/>
    </row>
    <row r="34" spans="2:75" ht="4.9000000000000004" customHeight="1" x14ac:dyDescent="0.25">
      <c r="B34" s="56"/>
      <c r="T34" s="56"/>
      <c r="AN34" s="3"/>
      <c r="AR34" s="56"/>
      <c r="AS34" s="56"/>
      <c r="AT34" s="56"/>
      <c r="AU34" s="43"/>
      <c r="AV34" s="43"/>
      <c r="AW34" s="43"/>
      <c r="AX34" s="43"/>
      <c r="AY34" s="43"/>
      <c r="AZ34" s="43"/>
      <c r="BA34" s="43"/>
      <c r="BB34" s="43"/>
      <c r="BC34" s="43"/>
      <c r="BD34" s="43"/>
      <c r="BE34" s="43"/>
      <c r="BF34" s="43"/>
      <c r="BG34" s="43"/>
      <c r="BH34" s="43"/>
      <c r="BI34" s="43"/>
      <c r="BJ34" s="43"/>
      <c r="BK34" s="43"/>
      <c r="BL34" s="43"/>
      <c r="BM34" s="43"/>
      <c r="BN34" s="43"/>
      <c r="BO34" s="43"/>
      <c r="BR34" s="43"/>
      <c r="BS34" s="43"/>
      <c r="BT34" s="43"/>
      <c r="BU34" s="43"/>
      <c r="BV34" s="43"/>
      <c r="BW34" s="43"/>
    </row>
    <row r="35" spans="2:75" ht="14.65" customHeight="1" x14ac:dyDescent="0.25">
      <c r="B35" s="56"/>
      <c r="C35" s="132" t="s">
        <v>257</v>
      </c>
      <c r="D35" s="3" t="s">
        <v>356</v>
      </c>
      <c r="N35" s="55"/>
      <c r="P35" s="55"/>
      <c r="T35" s="56"/>
      <c r="U35" s="132" t="s">
        <v>257</v>
      </c>
      <c r="V35" s="3" t="s">
        <v>356</v>
      </c>
      <c r="AG35" s="55"/>
      <c r="AI35" s="55"/>
      <c r="AL35" s="117">
        <f>IF(AND(ISBLANK(N35),ISBLANK(P35)),1,2)</f>
        <v>1</v>
      </c>
      <c r="AM35" s="117">
        <f>IF(AND(ISBLANK(AG35),ISBLANK(AI35)),1,2)</f>
        <v>1</v>
      </c>
      <c r="AN35" s="3"/>
      <c r="AO35" s="56">
        <v>6</v>
      </c>
      <c r="AP35" s="87" t="s">
        <v>360</v>
      </c>
      <c r="AQ35" s="87"/>
      <c r="AR35" s="56"/>
      <c r="AS35" s="93"/>
      <c r="AT35" s="93"/>
      <c r="AU35" s="67"/>
      <c r="AV35" s="67"/>
      <c r="AW35" s="67"/>
      <c r="AX35" s="67"/>
      <c r="AY35" s="67"/>
      <c r="AZ35" s="67"/>
      <c r="BA35" s="67"/>
      <c r="BB35" s="67"/>
      <c r="BC35" s="67"/>
      <c r="BD35" s="67"/>
      <c r="BE35" s="67"/>
      <c r="BF35" s="67"/>
      <c r="BG35" s="67"/>
      <c r="BH35" s="67"/>
      <c r="BI35" s="67"/>
      <c r="BJ35" s="67"/>
      <c r="BK35" s="67"/>
      <c r="BL35" s="67"/>
      <c r="BM35" s="67"/>
      <c r="BN35" s="67"/>
      <c r="BO35" s="67"/>
      <c r="BR35" s="67"/>
      <c r="BS35" s="67"/>
      <c r="BT35" s="67"/>
      <c r="BU35" s="67"/>
      <c r="BV35" s="67"/>
      <c r="BW35" s="67"/>
    </row>
    <row r="36" spans="2:75" ht="4.9000000000000004" customHeight="1" x14ac:dyDescent="0.25">
      <c r="B36" s="56"/>
      <c r="C36" s="132"/>
      <c r="T36" s="56"/>
      <c r="U36" s="132"/>
      <c r="AN36" s="3"/>
      <c r="AO36" s="56"/>
      <c r="AP36" s="87"/>
      <c r="AQ36" s="87"/>
      <c r="AR36" s="56"/>
      <c r="AS36" s="56"/>
      <c r="AT36" s="56"/>
      <c r="AU36" s="43"/>
      <c r="AV36" s="43"/>
      <c r="AW36" s="43"/>
      <c r="AX36" s="43"/>
      <c r="AY36" s="43"/>
      <c r="AZ36" s="43"/>
      <c r="BA36" s="43"/>
      <c r="BB36" s="43"/>
      <c r="BC36" s="43"/>
      <c r="BD36" s="43"/>
      <c r="BE36" s="43"/>
      <c r="BF36" s="43"/>
      <c r="BG36" s="43"/>
      <c r="BH36" s="43"/>
      <c r="BI36" s="43"/>
      <c r="BJ36" s="43"/>
      <c r="BK36" s="43"/>
      <c r="BL36" s="43"/>
      <c r="BM36" s="43"/>
      <c r="BN36" s="43"/>
      <c r="BO36" s="43"/>
      <c r="BR36" s="43"/>
      <c r="BS36" s="43"/>
      <c r="BT36" s="43"/>
      <c r="BU36" s="43"/>
      <c r="BV36" s="43"/>
      <c r="BW36" s="43"/>
    </row>
    <row r="37" spans="2:75" ht="14.65" customHeight="1" x14ac:dyDescent="0.25">
      <c r="B37" s="56"/>
      <c r="C37" s="132" t="s">
        <v>259</v>
      </c>
      <c r="D37" s="3" t="s">
        <v>358</v>
      </c>
      <c r="N37" s="55"/>
      <c r="P37" s="55"/>
      <c r="T37" s="56"/>
      <c r="U37" s="132" t="s">
        <v>259</v>
      </c>
      <c r="V37" s="3" t="s">
        <v>358</v>
      </c>
      <c r="AG37" s="55"/>
      <c r="AI37" s="55"/>
      <c r="AL37" s="117">
        <f>IF(AND(ISBLANK(N37),ISBLANK(P37)),1,2)</f>
        <v>1</v>
      </c>
      <c r="AM37" s="117">
        <f>IF(AND(ISBLANK(AG37),ISBLANK(AI37)),1,2)</f>
        <v>1</v>
      </c>
      <c r="AN37" s="3"/>
      <c r="AO37" s="56"/>
      <c r="AP37" s="93" t="s">
        <v>226</v>
      </c>
      <c r="AQ37" s="87" t="s">
        <v>361</v>
      </c>
      <c r="AR37" s="56"/>
      <c r="AS37" s="93"/>
      <c r="AT37" s="93"/>
      <c r="AU37" s="67"/>
      <c r="AV37" s="67"/>
      <c r="AW37" s="67"/>
      <c r="AX37" s="67"/>
      <c r="AY37" s="67"/>
      <c r="AZ37" s="67"/>
      <c r="BA37" s="67"/>
      <c r="BB37" s="67"/>
      <c r="BC37" s="67"/>
      <c r="BD37" s="67"/>
      <c r="BE37" s="67"/>
      <c r="BF37" s="67"/>
      <c r="BG37" s="67"/>
      <c r="BH37" s="67"/>
      <c r="BI37" s="67"/>
      <c r="BJ37" s="67"/>
      <c r="BK37" s="67"/>
      <c r="BL37" s="67"/>
      <c r="BM37" s="67"/>
      <c r="BN37" s="67"/>
      <c r="BO37" s="67"/>
      <c r="BR37" s="67"/>
      <c r="BS37" s="67"/>
      <c r="BT37" s="67"/>
      <c r="BU37" s="67"/>
      <c r="BV37" s="67"/>
      <c r="BW37" s="67"/>
    </row>
    <row r="38" spans="2:75" ht="4.9000000000000004" customHeight="1" x14ac:dyDescent="0.25">
      <c r="B38" s="56"/>
      <c r="C38" s="132"/>
      <c r="T38" s="56"/>
      <c r="U38" s="132"/>
      <c r="AN38" s="3"/>
      <c r="AO38" s="56"/>
      <c r="AP38" s="56"/>
      <c r="AR38" s="56"/>
      <c r="AS38" s="56"/>
      <c r="AT38" s="56"/>
      <c r="AU38" s="43"/>
      <c r="AV38" s="43"/>
      <c r="AW38" s="43"/>
      <c r="AX38" s="43"/>
      <c r="AY38" s="43"/>
      <c r="AZ38" s="43"/>
      <c r="BA38" s="43"/>
      <c r="BB38" s="43"/>
      <c r="BC38" s="43"/>
      <c r="BD38" s="43"/>
      <c r="BE38" s="43"/>
      <c r="BF38" s="43"/>
      <c r="BG38" s="43"/>
      <c r="BH38" s="43"/>
      <c r="BI38" s="43"/>
      <c r="BJ38" s="43"/>
      <c r="BK38" s="43"/>
      <c r="BL38" s="43"/>
      <c r="BM38" s="43"/>
      <c r="BN38" s="43"/>
      <c r="BO38" s="43"/>
      <c r="BR38" s="43"/>
      <c r="BS38" s="43"/>
      <c r="BT38" s="43"/>
      <c r="BU38" s="43"/>
      <c r="BV38" s="43"/>
      <c r="BW38" s="43"/>
    </row>
    <row r="39" spans="2:75" ht="14.65" customHeight="1" x14ac:dyDescent="0.25">
      <c r="B39" s="56">
        <v>3</v>
      </c>
      <c r="C39" s="3" t="s">
        <v>362</v>
      </c>
      <c r="L39" s="55"/>
      <c r="T39" s="56">
        <v>6</v>
      </c>
      <c r="U39" s="3" t="s">
        <v>363</v>
      </c>
      <c r="AL39" s="117">
        <f>IF(ISBLANK(L39),1,2)</f>
        <v>1</v>
      </c>
      <c r="AN39" s="3"/>
      <c r="AO39" s="56"/>
      <c r="AP39" s="93" t="s">
        <v>226</v>
      </c>
      <c r="AQ39" s="3" t="s">
        <v>364</v>
      </c>
      <c r="AR39" s="56"/>
      <c r="AS39" s="93"/>
      <c r="AT39" s="93"/>
      <c r="AU39" s="67"/>
      <c r="AV39" s="67"/>
      <c r="AW39" s="67"/>
      <c r="AX39" s="67"/>
      <c r="AY39" s="67"/>
      <c r="AZ39" s="67"/>
      <c r="BA39" s="67"/>
      <c r="BB39" s="67"/>
      <c r="BC39" s="67"/>
      <c r="BD39" s="67"/>
      <c r="BE39" s="67"/>
      <c r="BF39" s="67"/>
      <c r="BG39" s="67"/>
      <c r="BH39" s="67"/>
      <c r="BI39" s="67"/>
      <c r="BJ39" s="67"/>
      <c r="BK39" s="67"/>
      <c r="BL39" s="67"/>
      <c r="BM39" s="67"/>
      <c r="BN39" s="67"/>
      <c r="BO39" s="67"/>
      <c r="BR39" s="67"/>
      <c r="BS39" s="67"/>
      <c r="BT39" s="67"/>
      <c r="BU39" s="67"/>
      <c r="BV39" s="67"/>
      <c r="BW39" s="67"/>
    </row>
    <row r="40" spans="2:75" ht="4.9000000000000004" customHeight="1" x14ac:dyDescent="0.25">
      <c r="B40" s="56"/>
      <c r="T40" s="56"/>
      <c r="AN40" s="3"/>
      <c r="AO40" s="56"/>
      <c r="AP40" s="56"/>
      <c r="AR40" s="56"/>
      <c r="AS40" s="56"/>
      <c r="AT40" s="56"/>
      <c r="AU40" s="43"/>
      <c r="AV40" s="43"/>
      <c r="AW40" s="43"/>
      <c r="AX40" s="43"/>
      <c r="AY40" s="43"/>
      <c r="AZ40" s="43"/>
      <c r="BA40" s="43"/>
      <c r="BB40" s="43"/>
      <c r="BC40" s="43"/>
      <c r="BD40" s="43"/>
      <c r="BE40" s="43"/>
      <c r="BF40" s="43"/>
      <c r="BG40" s="43"/>
      <c r="BH40" s="43"/>
      <c r="BI40" s="43"/>
      <c r="BJ40" s="43"/>
      <c r="BK40" s="43"/>
      <c r="BL40" s="43"/>
      <c r="BM40" s="43"/>
      <c r="BN40" s="43"/>
      <c r="BO40" s="43"/>
      <c r="BR40" s="43"/>
      <c r="BS40" s="43"/>
      <c r="BT40" s="43"/>
      <c r="BU40" s="43"/>
      <c r="BV40" s="43"/>
      <c r="BW40" s="43"/>
    </row>
    <row r="41" spans="2:75" ht="14.65" customHeight="1" x14ac:dyDescent="0.25">
      <c r="B41" s="56"/>
      <c r="C41" s="132" t="s">
        <v>257</v>
      </c>
      <c r="D41" s="3" t="s">
        <v>356</v>
      </c>
      <c r="N41" s="55"/>
      <c r="P41" s="55"/>
      <c r="T41" s="56"/>
      <c r="U41" s="132" t="s">
        <v>257</v>
      </c>
      <c r="V41" s="3" t="s">
        <v>365</v>
      </c>
      <c r="AG41" s="55"/>
      <c r="AI41" s="55"/>
      <c r="AL41" s="117">
        <f>IF(AND(ISBLANK(N41),ISBLANK(P41)),1,2)</f>
        <v>1</v>
      </c>
      <c r="AM41" s="117">
        <f>IF(AND(ISBLANK(AG41),ISBLANK(AI41)),1,2)</f>
        <v>1</v>
      </c>
      <c r="AN41" s="3"/>
      <c r="AO41" s="56"/>
      <c r="AP41" s="93" t="s">
        <v>226</v>
      </c>
      <c r="AQ41" s="3" t="s">
        <v>366</v>
      </c>
      <c r="AR41" s="56"/>
      <c r="AS41" s="93"/>
      <c r="AT41" s="93"/>
      <c r="AU41" s="67"/>
      <c r="AV41" s="67"/>
      <c r="AW41" s="67"/>
      <c r="AX41" s="67"/>
      <c r="AY41" s="67"/>
      <c r="AZ41" s="67"/>
      <c r="BA41" s="67"/>
      <c r="BB41" s="67"/>
      <c r="BC41" s="67"/>
      <c r="BD41" s="67"/>
      <c r="BE41" s="67"/>
      <c r="BF41" s="67"/>
      <c r="BG41" s="67"/>
      <c r="BH41" s="67"/>
      <c r="BI41" s="67"/>
      <c r="BJ41" s="67"/>
      <c r="BK41" s="67"/>
      <c r="BL41" s="67"/>
      <c r="BM41" s="67"/>
      <c r="BN41" s="67"/>
      <c r="BO41" s="67"/>
      <c r="BR41" s="67"/>
      <c r="BS41" s="67"/>
      <c r="BT41" s="67"/>
      <c r="BU41" s="67"/>
      <c r="BV41" s="67"/>
      <c r="BW41" s="67"/>
    </row>
    <row r="42" spans="2:75" ht="4.9000000000000004" customHeight="1" x14ac:dyDescent="0.25">
      <c r="B42" s="56"/>
      <c r="C42" s="132"/>
      <c r="T42" s="56"/>
      <c r="U42" s="132"/>
      <c r="AN42" s="3"/>
      <c r="AO42" s="56"/>
      <c r="AP42" s="56"/>
      <c r="AR42" s="56"/>
      <c r="AS42" s="56"/>
      <c r="AT42" s="56"/>
      <c r="AU42" s="43"/>
      <c r="AV42" s="43"/>
      <c r="AW42" s="43"/>
      <c r="AX42" s="43"/>
      <c r="AY42" s="43"/>
      <c r="AZ42" s="43"/>
      <c r="BA42" s="43"/>
      <c r="BB42" s="43"/>
      <c r="BC42" s="43"/>
      <c r="BD42" s="43"/>
      <c r="BE42" s="43"/>
      <c r="BF42" s="43"/>
      <c r="BG42" s="43"/>
      <c r="BH42" s="43"/>
      <c r="BI42" s="43"/>
      <c r="BJ42" s="43"/>
      <c r="BK42" s="43"/>
      <c r="BL42" s="43"/>
      <c r="BM42" s="43"/>
      <c r="BN42" s="43"/>
      <c r="BO42" s="43"/>
      <c r="BR42" s="43"/>
      <c r="BS42" s="43"/>
      <c r="BT42" s="43"/>
      <c r="BU42" s="43"/>
      <c r="BV42" s="43"/>
      <c r="BW42" s="43"/>
    </row>
    <row r="43" spans="2:75" ht="14.65" customHeight="1" x14ac:dyDescent="0.25">
      <c r="B43" s="56"/>
      <c r="C43" s="3" t="s">
        <v>259</v>
      </c>
      <c r="D43" s="3" t="s">
        <v>358</v>
      </c>
      <c r="N43" s="55"/>
      <c r="P43" s="55"/>
      <c r="T43" s="56"/>
      <c r="U43" s="132" t="s">
        <v>259</v>
      </c>
      <c r="V43" s="3" t="s">
        <v>367</v>
      </c>
      <c r="AG43" s="55"/>
      <c r="AI43" s="55"/>
      <c r="AL43" s="117">
        <f>IF(AND(ISBLANK(N43),ISBLANK(P43)),1,2)</f>
        <v>1</v>
      </c>
      <c r="AM43" s="117">
        <f>IF(AND(ISBLANK(AG43),ISBLANK(AI43)),1,2)</f>
        <v>1</v>
      </c>
      <c r="AN43" s="3"/>
      <c r="AO43" s="56"/>
      <c r="AP43" s="93" t="s">
        <v>226</v>
      </c>
      <c r="AQ43" s="3" t="s">
        <v>368</v>
      </c>
      <c r="AR43" s="56"/>
      <c r="AS43" s="93"/>
      <c r="AT43" s="93"/>
      <c r="AU43" s="67"/>
      <c r="AV43" s="67"/>
      <c r="AW43" s="67"/>
      <c r="AX43" s="67"/>
      <c r="AY43" s="67"/>
      <c r="AZ43" s="67"/>
      <c r="BA43" s="67"/>
      <c r="BB43" s="67"/>
      <c r="BC43" s="67"/>
      <c r="BD43" s="67"/>
      <c r="BE43" s="67"/>
      <c r="BF43" s="67"/>
      <c r="BG43" s="67"/>
      <c r="BH43" s="67"/>
      <c r="BI43" s="67"/>
      <c r="BJ43" s="67"/>
      <c r="BK43" s="67"/>
      <c r="BL43" s="67"/>
      <c r="BM43" s="67"/>
      <c r="BN43" s="67"/>
      <c r="BO43" s="67"/>
      <c r="BR43" s="67"/>
      <c r="BS43" s="67"/>
      <c r="BT43" s="67"/>
      <c r="BU43" s="67"/>
      <c r="BV43" s="67"/>
      <c r="BW43" s="67"/>
    </row>
    <row r="44" spans="2:75" ht="4.9000000000000004" customHeight="1" x14ac:dyDescent="0.25">
      <c r="B44" s="56"/>
      <c r="T44" s="56"/>
      <c r="U44" s="132"/>
      <c r="AN44" s="3"/>
      <c r="AO44" s="56"/>
      <c r="AP44" s="56"/>
      <c r="AR44" s="56"/>
      <c r="AS44" s="56"/>
      <c r="AT44" s="56"/>
      <c r="AU44" s="43"/>
      <c r="AV44" s="43"/>
      <c r="AW44" s="43"/>
      <c r="AX44" s="43"/>
      <c r="AY44" s="43"/>
      <c r="AZ44" s="43"/>
      <c r="BA44" s="43"/>
      <c r="BB44" s="43"/>
      <c r="BC44" s="43"/>
      <c r="BD44" s="43"/>
      <c r="BE44" s="43"/>
      <c r="BF44" s="43"/>
      <c r="BG44" s="43"/>
      <c r="BH44" s="43"/>
      <c r="BI44" s="43"/>
      <c r="BJ44" s="43"/>
      <c r="BK44" s="43"/>
      <c r="BL44" s="43"/>
      <c r="BM44" s="43"/>
      <c r="BN44" s="43"/>
      <c r="BO44" s="43"/>
      <c r="BP44" s="43"/>
      <c r="BQ44" s="43"/>
      <c r="BR44" s="43"/>
      <c r="BS44" s="43"/>
      <c r="BT44" s="43"/>
      <c r="BU44" s="43"/>
      <c r="BV44" s="43"/>
      <c r="BW44" s="43"/>
    </row>
    <row r="45" spans="2:75" ht="14.65" customHeight="1" x14ac:dyDescent="0.25">
      <c r="T45" s="56"/>
      <c r="U45" s="132" t="s">
        <v>280</v>
      </c>
      <c r="V45" s="3" t="s">
        <v>369</v>
      </c>
      <c r="AG45" s="55"/>
      <c r="AI45" s="55"/>
      <c r="AM45" s="117">
        <f>IF(AND(ISBLANK(AG45),ISBLANK(AI45)),1,2)</f>
        <v>1</v>
      </c>
      <c r="AN45" s="3"/>
      <c r="AO45" s="56"/>
      <c r="AP45" s="93" t="s">
        <v>226</v>
      </c>
      <c r="AQ45" s="3" t="s">
        <v>370</v>
      </c>
      <c r="AR45" s="56"/>
      <c r="AS45" s="56"/>
      <c r="AT45" s="56"/>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3"/>
      <c r="BU45" s="43"/>
      <c r="BV45" s="43"/>
      <c r="BW45" s="43"/>
    </row>
    <row r="46" spans="2:75" ht="4.9000000000000004" customHeight="1" x14ac:dyDescent="0.25">
      <c r="AN46" s="3"/>
      <c r="AO46" s="56"/>
      <c r="AP46" s="56"/>
      <c r="AR46" s="56"/>
      <c r="AS46" s="56"/>
      <c r="AT46" s="56"/>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row>
    <row r="47" spans="2:75" ht="14.65" customHeight="1" x14ac:dyDescent="0.25">
      <c r="U47" s="132" t="s">
        <v>285</v>
      </c>
      <c r="V47" s="3" t="s">
        <v>371</v>
      </c>
      <c r="AG47" s="55"/>
      <c r="AI47" s="55"/>
      <c r="AM47" s="117">
        <f>IF(AND(ISBLANK(AG47),ISBLANK(AI47)),1,2)</f>
        <v>1</v>
      </c>
      <c r="AN47" s="3"/>
      <c r="AO47" s="56"/>
      <c r="AP47" s="93" t="s">
        <v>226</v>
      </c>
      <c r="AQ47" s="3" t="s">
        <v>372</v>
      </c>
      <c r="AR47" s="56"/>
      <c r="AS47" s="56"/>
      <c r="AT47" s="56"/>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43"/>
      <c r="BT47" s="43"/>
      <c r="BU47" s="43"/>
      <c r="BV47" s="43"/>
      <c r="BW47" s="43"/>
    </row>
    <row r="48" spans="2:75" ht="15" customHeight="1" x14ac:dyDescent="0.25">
      <c r="B48" s="1" t="s">
        <v>373</v>
      </c>
      <c r="U48" s="132"/>
      <c r="AL48" s="132"/>
      <c r="AM48" s="132"/>
      <c r="AN48" s="3"/>
    </row>
    <row r="49" spans="2:75" ht="4.9000000000000004" customHeight="1" x14ac:dyDescent="0.25">
      <c r="AN49" s="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43"/>
      <c r="BT49" s="43"/>
      <c r="BU49" s="43"/>
      <c r="BV49" s="43"/>
      <c r="BW49" s="43"/>
    </row>
    <row r="50" spans="2:75" ht="14.65" customHeight="1" x14ac:dyDescent="0.25">
      <c r="C50" s="55"/>
      <c r="D50" s="3" t="s">
        <v>374</v>
      </c>
      <c r="R50" s="55"/>
      <c r="S50" s="3" t="s">
        <v>375</v>
      </c>
      <c r="AL50" s="117">
        <f>IF(AND(ISBLANK(C50),ISBLANK(R50)),1,2)</f>
        <v>1</v>
      </c>
      <c r="AN50" s="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43"/>
      <c r="BT50" s="43"/>
      <c r="BU50" s="43"/>
      <c r="BV50" s="43"/>
      <c r="BW50" s="43"/>
    </row>
    <row r="51" spans="2:75" ht="4.9000000000000004" customHeight="1" x14ac:dyDescent="0.25">
      <c r="AN51" s="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43"/>
      <c r="BT51" s="43"/>
      <c r="BU51" s="43"/>
      <c r="BV51" s="43"/>
      <c r="BW51" s="43"/>
    </row>
    <row r="52" spans="2:75" ht="15" customHeight="1" x14ac:dyDescent="0.25">
      <c r="B52" s="1" t="s">
        <v>376</v>
      </c>
      <c r="AN52" s="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43"/>
      <c r="BT52" s="43"/>
      <c r="BU52" s="43"/>
      <c r="BV52" s="43"/>
      <c r="BW52" s="43"/>
    </row>
    <row r="53" spans="2:75" ht="15" customHeight="1" x14ac:dyDescent="0.25">
      <c r="B53" s="56">
        <v>1</v>
      </c>
      <c r="C53" s="3" t="s">
        <v>169</v>
      </c>
      <c r="J53" s="56">
        <v>2</v>
      </c>
      <c r="K53" s="3" t="s">
        <v>377</v>
      </c>
      <c r="T53" s="56">
        <v>3</v>
      </c>
      <c r="U53" s="3" t="s">
        <v>378</v>
      </c>
      <c r="AB53" s="56">
        <v>4</v>
      </c>
      <c r="AC53" s="3" t="s">
        <v>379</v>
      </c>
      <c r="AN53" s="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43"/>
      <c r="BS53" s="43"/>
      <c r="BT53" s="43"/>
      <c r="BU53" s="43"/>
      <c r="BV53" s="43"/>
      <c r="BW53" s="43"/>
    </row>
    <row r="54" spans="2:75" ht="4.9000000000000004" customHeight="1" x14ac:dyDescent="0.25">
      <c r="AN54" s="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43"/>
      <c r="BT54" s="43"/>
      <c r="BU54" s="43"/>
      <c r="BV54" s="43"/>
      <c r="BW54" s="43"/>
    </row>
    <row r="55" spans="2:75" ht="14.65" customHeight="1" x14ac:dyDescent="0.25">
      <c r="D55" s="57" t="str">
        <f>IF(ISBLANK(N29),"","X")</f>
        <v/>
      </c>
      <c r="E55" s="3" t="s">
        <v>380</v>
      </c>
      <c r="L55" s="57" t="str">
        <f>IF(ISBLANK(N35),"","X")</f>
        <v/>
      </c>
      <c r="M55" s="3" t="s">
        <v>380</v>
      </c>
      <c r="V55" s="57" t="str">
        <f>IF(ISBLANK(N41),"","X")</f>
        <v/>
      </c>
      <c r="W55" s="3" t="s">
        <v>380</v>
      </c>
      <c r="AD55" s="57" t="str">
        <f>IF(ISBLANK(AG29),"","X")</f>
        <v/>
      </c>
      <c r="AE55" s="3" t="s">
        <v>380</v>
      </c>
      <c r="AN55" s="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3"/>
      <c r="BU55" s="43"/>
      <c r="BV55" s="43"/>
      <c r="BW55" s="43"/>
    </row>
    <row r="56" spans="2:75" ht="4.9000000000000004" customHeight="1" x14ac:dyDescent="0.25">
      <c r="AN56" s="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3"/>
      <c r="BU56" s="43"/>
      <c r="BV56" s="43"/>
      <c r="BW56" s="43"/>
    </row>
    <row r="57" spans="2:75" ht="14.65" customHeight="1" x14ac:dyDescent="0.25">
      <c r="D57" s="57" t="str">
        <f>IF(ISBLANK(N31),"","X")</f>
        <v/>
      </c>
      <c r="E57" s="3" t="s">
        <v>381</v>
      </c>
      <c r="L57" s="57" t="str">
        <f>IF(ISBLANK(N37),"","X")</f>
        <v/>
      </c>
      <c r="M57" s="3" t="s">
        <v>381</v>
      </c>
      <c r="V57" s="57" t="str">
        <f>IF(ISBLANK(N43),"","X")</f>
        <v/>
      </c>
      <c r="W57" s="3" t="s">
        <v>381</v>
      </c>
      <c r="AD57" s="57" t="str">
        <f>IF(ISBLANK(AG31),"","X")</f>
        <v/>
      </c>
      <c r="AE57" s="3" t="s">
        <v>381</v>
      </c>
      <c r="AN57" s="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3"/>
      <c r="BT57" s="43"/>
      <c r="BU57" s="43"/>
      <c r="BV57" s="43"/>
      <c r="BW57" s="43"/>
    </row>
    <row r="58" spans="2:75" ht="4.9000000000000004" customHeight="1" x14ac:dyDescent="0.25">
      <c r="AN58" s="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c r="BR58" s="43"/>
      <c r="BS58" s="43"/>
      <c r="BT58" s="43"/>
      <c r="BU58" s="43"/>
      <c r="BV58" s="43"/>
      <c r="BW58" s="43"/>
    </row>
    <row r="59" spans="2:75" ht="15" customHeight="1" x14ac:dyDescent="0.25">
      <c r="B59" s="56">
        <v>5</v>
      </c>
      <c r="C59" s="3" t="s">
        <v>187</v>
      </c>
      <c r="J59" s="56">
        <v>6</v>
      </c>
      <c r="K59" s="3" t="s">
        <v>382</v>
      </c>
      <c r="AN59" s="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c r="BM59" s="43"/>
      <c r="BN59" s="43"/>
      <c r="BO59" s="43"/>
      <c r="BP59" s="43"/>
      <c r="BQ59" s="43"/>
      <c r="BR59" s="43"/>
      <c r="BS59" s="43"/>
      <c r="BT59" s="43"/>
      <c r="BU59" s="43"/>
      <c r="BV59" s="43"/>
      <c r="BW59" s="43"/>
    </row>
    <row r="60" spans="2:75" ht="4.9000000000000004" customHeight="1" x14ac:dyDescent="0.25">
      <c r="AN60" s="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3"/>
      <c r="BS60" s="43"/>
      <c r="BT60" s="43"/>
      <c r="BU60" s="43"/>
      <c r="BV60" s="43"/>
      <c r="BW60" s="43"/>
    </row>
    <row r="61" spans="2:75" ht="14.65" customHeight="1" x14ac:dyDescent="0.25">
      <c r="D61" s="57" t="str">
        <f>IF(ISBLANK(AG35),"","X")</f>
        <v/>
      </c>
      <c r="E61" s="3" t="s">
        <v>380</v>
      </c>
      <c r="L61" s="57" t="str">
        <f>IF(ISBLANK(AG41),"","X")</f>
        <v/>
      </c>
      <c r="M61" s="3" t="s">
        <v>383</v>
      </c>
      <c r="AN61" s="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row>
    <row r="62" spans="2:75" ht="4.9000000000000004" customHeight="1" x14ac:dyDescent="0.25">
      <c r="AN62" s="3"/>
      <c r="AO62" s="43"/>
      <c r="AP62" s="43"/>
      <c r="AQ62" s="43"/>
      <c r="AR62" s="43"/>
      <c r="AS62" s="43"/>
      <c r="AT62" s="43"/>
      <c r="AU62" s="43"/>
      <c r="AV62" s="43"/>
      <c r="AW62" s="43"/>
      <c r="AX62" s="43"/>
      <c r="AY62" s="43"/>
      <c r="AZ62" s="43"/>
      <c r="BA62" s="43"/>
      <c r="BB62" s="43"/>
      <c r="BC62" s="43"/>
      <c r="BD62" s="43"/>
      <c r="BE62" s="43"/>
      <c r="BF62" s="43"/>
      <c r="BG62" s="43"/>
      <c r="BH62" s="43"/>
      <c r="BI62" s="43"/>
      <c r="BJ62" s="43"/>
      <c r="BK62" s="43"/>
      <c r="BL62" s="43"/>
      <c r="BM62" s="43"/>
      <c r="BN62" s="43"/>
      <c r="BO62" s="43"/>
      <c r="BP62" s="43"/>
      <c r="BQ62" s="43"/>
      <c r="BR62" s="43"/>
      <c r="BS62" s="43"/>
      <c r="BT62" s="43"/>
      <c r="BU62" s="43"/>
      <c r="BV62" s="43"/>
      <c r="BW62" s="43"/>
    </row>
    <row r="63" spans="2:75" ht="14.65" customHeight="1" x14ac:dyDescent="0.25">
      <c r="D63" s="57" t="str">
        <f>IF(ISBLANK(AG37),"","X")</f>
        <v/>
      </c>
      <c r="E63" s="3" t="s">
        <v>381</v>
      </c>
      <c r="L63" s="57" t="str">
        <f>IF(ISBLANK(AG43),"","X")</f>
        <v/>
      </c>
      <c r="M63" s="3" t="s">
        <v>384</v>
      </c>
      <c r="Z63" s="207"/>
      <c r="AA63" s="207"/>
      <c r="AB63" s="207"/>
      <c r="AC63" s="207"/>
      <c r="AE63" s="55"/>
      <c r="AF63" s="3" t="s">
        <v>385</v>
      </c>
      <c r="AH63" s="55"/>
      <c r="AI63" s="3" t="s">
        <v>386</v>
      </c>
      <c r="AL63" s="117">
        <f>IF(L63="X",2,1)</f>
        <v>1</v>
      </c>
      <c r="AM63" s="117">
        <f>IF(AND(ISBLANK(AE63),ISBLANK(AH63)),1,2)</f>
        <v>1</v>
      </c>
      <c r="AN63" s="3"/>
      <c r="AO63" s="43"/>
      <c r="AP63" s="43"/>
      <c r="AQ63" s="43"/>
      <c r="AR63" s="43"/>
      <c r="AS63" s="43"/>
      <c r="AT63" s="43"/>
      <c r="AU63" s="43"/>
      <c r="AV63" s="43"/>
      <c r="AW63" s="43"/>
      <c r="AX63" s="43"/>
      <c r="AY63" s="43"/>
      <c r="AZ63" s="43"/>
      <c r="BA63" s="43"/>
      <c r="BB63" s="43"/>
      <c r="BC63" s="43"/>
      <c r="BD63" s="43"/>
      <c r="BE63" s="43"/>
      <c r="BF63" s="43"/>
      <c r="BG63" s="43"/>
      <c r="BH63" s="43"/>
      <c r="BI63" s="43"/>
      <c r="BJ63" s="43"/>
      <c r="BK63" s="43"/>
      <c r="BL63" s="43"/>
      <c r="BM63" s="43"/>
      <c r="BN63" s="43"/>
      <c r="BO63" s="43"/>
      <c r="BP63" s="43"/>
      <c r="BQ63" s="43"/>
      <c r="BR63" s="43"/>
      <c r="BS63" s="43"/>
      <c r="BT63" s="43"/>
      <c r="BU63" s="43"/>
      <c r="BV63" s="43"/>
      <c r="BW63" s="43"/>
    </row>
    <row r="64" spans="2:75" ht="4.9000000000000004" customHeight="1" x14ac:dyDescent="0.25">
      <c r="AN64" s="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row>
    <row r="65" spans="2:75" ht="14.65" customHeight="1" x14ac:dyDescent="0.25">
      <c r="L65" s="57" t="str">
        <f>IF(ISBLANK(AG45),"","X")</f>
        <v/>
      </c>
      <c r="M65" s="3" t="s">
        <v>387</v>
      </c>
      <c r="Z65" s="207"/>
      <c r="AA65" s="207"/>
      <c r="AB65" s="207"/>
      <c r="AC65" s="207"/>
      <c r="AE65" s="55"/>
      <c r="AF65" s="3" t="s">
        <v>388</v>
      </c>
      <c r="AH65" s="55"/>
      <c r="AI65" s="3" t="s">
        <v>386</v>
      </c>
      <c r="AL65" s="117">
        <f>IF(L65="X",2,1)</f>
        <v>1</v>
      </c>
      <c r="AM65" s="117">
        <f>IF(AND(ISBLANK(AE65),ISBLANK(AH65)),1,2)</f>
        <v>1</v>
      </c>
      <c r="AN65" s="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row>
    <row r="66" spans="2:75" ht="15" customHeight="1" x14ac:dyDescent="0.25">
      <c r="AN66" s="3"/>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3"/>
      <c r="BR66" s="43"/>
      <c r="BS66" s="43"/>
      <c r="BT66" s="43"/>
      <c r="BU66" s="43"/>
      <c r="BV66" s="43"/>
      <c r="BW66" s="43"/>
    </row>
    <row r="67" spans="2:75" ht="15" customHeight="1" x14ac:dyDescent="0.25">
      <c r="B67" s="158">
        <f>Tables!$C$13</f>
        <v>45031</v>
      </c>
      <c r="C67" s="158"/>
      <c r="D67" s="158"/>
      <c r="E67" s="158"/>
      <c r="F67" s="158"/>
      <c r="G67" s="158"/>
      <c r="H67" s="158"/>
      <c r="R67" s="179" t="s">
        <v>389</v>
      </c>
      <c r="S67" s="179"/>
      <c r="T67" s="179"/>
      <c r="U67" s="179"/>
      <c r="AN67" s="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row>
    <row r="68" spans="2:75" ht="15" customHeight="1" x14ac:dyDescent="0.25">
      <c r="D68" s="133" t="s">
        <v>116</v>
      </c>
      <c r="E68" s="195">
        <f>E17</f>
        <v>0</v>
      </c>
      <c r="F68" s="195"/>
      <c r="G68" s="195"/>
      <c r="H68" s="195"/>
      <c r="I68" s="195"/>
      <c r="J68" s="195"/>
      <c r="K68" s="195"/>
      <c r="L68" s="195"/>
      <c r="M68" s="195"/>
      <c r="N68" s="195"/>
      <c r="O68" s="195"/>
      <c r="P68" s="195"/>
      <c r="Q68" s="195"/>
      <c r="R68" s="195"/>
      <c r="S68" s="195"/>
      <c r="T68" s="195"/>
      <c r="U68" s="195"/>
      <c r="V68" s="195"/>
      <c r="W68" s="195"/>
      <c r="X68" s="195"/>
      <c r="Y68" s="195"/>
      <c r="AD68" s="133" t="s">
        <v>117</v>
      </c>
      <c r="AE68" s="205">
        <f>AE17</f>
        <v>0</v>
      </c>
      <c r="AF68" s="206"/>
      <c r="AG68" s="206"/>
      <c r="AH68" s="206"/>
      <c r="AI68" s="206"/>
      <c r="AJ68" s="206"/>
      <c r="AN68" s="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c r="BS68" s="43"/>
      <c r="BT68" s="43"/>
      <c r="BU68" s="43"/>
      <c r="BV68" s="43"/>
      <c r="BW68" s="43"/>
    </row>
    <row r="69" spans="2:75" ht="15" customHeight="1" x14ac:dyDescent="0.25">
      <c r="AD69" s="133" t="s">
        <v>120</v>
      </c>
      <c r="AE69" s="206">
        <f>AE18</f>
        <v>0</v>
      </c>
      <c r="AF69" s="206"/>
      <c r="AG69" s="206"/>
      <c r="AH69" s="206"/>
      <c r="AI69" s="206"/>
      <c r="AJ69" s="206"/>
      <c r="AN69" s="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c r="BM69" s="43"/>
      <c r="BN69" s="43"/>
      <c r="BO69" s="43"/>
      <c r="BP69" s="43"/>
      <c r="BQ69" s="43"/>
      <c r="BR69" s="43"/>
      <c r="BS69" s="43"/>
      <c r="BT69" s="43"/>
      <c r="BU69" s="43"/>
      <c r="BV69" s="43"/>
      <c r="BW69" s="43"/>
    </row>
    <row r="70" spans="2:75" ht="15" customHeight="1" x14ac:dyDescent="0.25">
      <c r="B70" s="1" t="s">
        <v>318</v>
      </c>
      <c r="AD70" s="133"/>
      <c r="AE70" s="132"/>
      <c r="AF70" s="132"/>
      <c r="AG70" s="132"/>
      <c r="AH70" s="132"/>
      <c r="AI70" s="132"/>
      <c r="AJ70" s="132"/>
      <c r="AN70" s="3"/>
      <c r="AO70" s="43"/>
      <c r="AP70" s="43"/>
      <c r="AQ70" s="43"/>
      <c r="AR70" s="43"/>
      <c r="AS70" s="43"/>
      <c r="AT70" s="43"/>
      <c r="AU70" s="43"/>
      <c r="AV70" s="43"/>
      <c r="AW70" s="43"/>
      <c r="AX70" s="43"/>
      <c r="AY70" s="43"/>
      <c r="AZ70" s="43"/>
      <c r="BA70" s="43"/>
      <c r="BB70" s="43"/>
      <c r="BC70" s="43"/>
      <c r="BD70" s="43"/>
      <c r="BE70" s="43"/>
      <c r="BF70" s="43"/>
      <c r="BG70" s="43"/>
      <c r="BH70" s="43"/>
      <c r="BI70" s="43"/>
      <c r="BJ70" s="43"/>
      <c r="BK70" s="43"/>
      <c r="BL70" s="43"/>
      <c r="BM70" s="43"/>
      <c r="BN70" s="43"/>
      <c r="BO70" s="43"/>
      <c r="BP70" s="43"/>
      <c r="BQ70" s="43"/>
      <c r="BR70" s="43"/>
      <c r="BS70" s="43"/>
      <c r="BT70" s="43"/>
      <c r="BU70" s="43"/>
      <c r="BV70" s="43"/>
      <c r="BW70" s="43"/>
    </row>
    <row r="71" spans="2:75" ht="15" customHeight="1" x14ac:dyDescent="0.25">
      <c r="E71" s="133" t="s">
        <v>116</v>
      </c>
      <c r="F71" s="166"/>
      <c r="G71" s="166"/>
      <c r="H71" s="166"/>
      <c r="I71" s="166"/>
      <c r="J71" s="166"/>
      <c r="K71" s="166"/>
      <c r="L71" s="166"/>
      <c r="M71" s="166"/>
      <c r="N71" s="166"/>
      <c r="O71" s="166"/>
      <c r="P71" s="166"/>
      <c r="Q71" s="166"/>
      <c r="R71" s="166"/>
      <c r="S71" s="166"/>
      <c r="T71" s="166"/>
      <c r="U71" s="166"/>
      <c r="AD71" s="133"/>
      <c r="AE71" s="132"/>
      <c r="AF71" s="132"/>
      <c r="AG71" s="132"/>
      <c r="AH71" s="132"/>
      <c r="AI71" s="132"/>
      <c r="AJ71" s="132"/>
      <c r="AN71" s="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c r="BM71" s="43"/>
      <c r="BN71" s="43"/>
      <c r="BO71" s="43"/>
      <c r="BP71" s="43"/>
      <c r="BQ71" s="43"/>
      <c r="BR71" s="43"/>
      <c r="BS71" s="43"/>
      <c r="BT71" s="43"/>
      <c r="BU71" s="43"/>
      <c r="BV71" s="43"/>
      <c r="BW71" s="43"/>
    </row>
    <row r="72" spans="2:75" ht="15" customHeight="1" x14ac:dyDescent="0.25">
      <c r="E72" s="133" t="s">
        <v>119</v>
      </c>
      <c r="F72" s="167"/>
      <c r="G72" s="167"/>
      <c r="H72" s="167"/>
      <c r="I72" s="167"/>
      <c r="J72" s="167"/>
      <c r="K72" s="167"/>
      <c r="L72" s="167"/>
      <c r="M72" s="167"/>
      <c r="N72" s="167"/>
      <c r="O72" s="167"/>
      <c r="P72" s="167"/>
      <c r="Q72" s="167"/>
      <c r="R72" s="167"/>
      <c r="S72" s="167"/>
      <c r="T72" s="167"/>
      <c r="U72" s="167"/>
      <c r="AD72" s="133"/>
      <c r="AE72" s="132"/>
      <c r="AF72" s="132"/>
      <c r="AG72" s="132"/>
      <c r="AH72" s="132"/>
      <c r="AI72" s="132"/>
      <c r="AJ72" s="132"/>
      <c r="AN72" s="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c r="BM72" s="43"/>
      <c r="BN72" s="43"/>
      <c r="BO72" s="43"/>
      <c r="BP72" s="43"/>
      <c r="BQ72" s="43"/>
      <c r="BR72" s="43"/>
      <c r="BS72" s="43"/>
      <c r="BT72" s="43"/>
      <c r="BU72" s="43"/>
      <c r="BV72" s="43"/>
      <c r="BW72" s="43"/>
    </row>
    <row r="73" spans="2:75" ht="15" customHeight="1" x14ac:dyDescent="0.25">
      <c r="E73" s="133" t="s">
        <v>319</v>
      </c>
      <c r="F73" s="167"/>
      <c r="G73" s="167"/>
      <c r="H73" s="167"/>
      <c r="I73" s="167"/>
      <c r="J73" s="167"/>
      <c r="K73" s="167"/>
      <c r="L73" s="167"/>
      <c r="M73" s="167"/>
      <c r="N73" s="167"/>
      <c r="O73" s="167"/>
      <c r="P73" s="167"/>
      <c r="Q73" s="167"/>
      <c r="R73" s="167"/>
      <c r="S73" s="167"/>
      <c r="T73" s="167"/>
      <c r="U73" s="167"/>
      <c r="X73" s="133" t="s">
        <v>320</v>
      </c>
      <c r="Y73" s="170"/>
      <c r="Z73" s="170"/>
      <c r="AA73" s="170"/>
      <c r="AB73" s="170"/>
      <c r="AD73" s="133"/>
      <c r="AF73" s="133" t="s">
        <v>321</v>
      </c>
      <c r="AG73" s="170"/>
      <c r="AH73" s="170"/>
      <c r="AI73" s="170"/>
      <c r="AJ73" s="170"/>
      <c r="AN73" s="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c r="BM73" s="43"/>
      <c r="BN73" s="43"/>
      <c r="BO73" s="43"/>
      <c r="BP73" s="43"/>
      <c r="BQ73" s="43"/>
      <c r="BR73" s="43"/>
      <c r="BS73" s="43"/>
      <c r="BT73" s="43"/>
      <c r="BU73" s="43"/>
      <c r="BV73" s="43"/>
      <c r="BW73" s="43"/>
    </row>
    <row r="74" spans="2:75" ht="15" customHeight="1" x14ac:dyDescent="0.25">
      <c r="E74" s="133" t="s">
        <v>234</v>
      </c>
      <c r="F74" s="167"/>
      <c r="G74" s="167"/>
      <c r="H74" s="167"/>
      <c r="I74" s="167"/>
      <c r="J74" s="167"/>
      <c r="K74" s="167"/>
      <c r="L74" s="167"/>
      <c r="M74" s="167"/>
      <c r="N74" s="167"/>
      <c r="O74" s="167"/>
      <c r="P74" s="167"/>
      <c r="Q74" s="167"/>
      <c r="R74" s="167"/>
      <c r="S74" s="167"/>
      <c r="T74" s="167"/>
      <c r="U74" s="167"/>
      <c r="AD74" s="133" t="s">
        <v>235</v>
      </c>
      <c r="AE74" s="192"/>
      <c r="AF74" s="192"/>
      <c r="AG74" s="192"/>
      <c r="AH74" s="192"/>
      <c r="AI74" s="192"/>
      <c r="AJ74" s="192"/>
      <c r="AN74" s="3"/>
      <c r="AO74" s="43"/>
      <c r="AP74" s="43"/>
      <c r="AQ74" s="43"/>
      <c r="AR74" s="43"/>
      <c r="AS74" s="43"/>
      <c r="AT74" s="43"/>
      <c r="AU74" s="43"/>
      <c r="AV74" s="43"/>
      <c r="AW74" s="43"/>
      <c r="AX74" s="43"/>
      <c r="AY74" s="43"/>
      <c r="AZ74" s="43"/>
      <c r="BA74" s="43"/>
      <c r="BB74" s="43"/>
      <c r="BC74" s="43"/>
      <c r="BD74" s="43"/>
      <c r="BE74" s="43"/>
      <c r="BF74" s="43"/>
      <c r="BG74" s="43"/>
      <c r="BH74" s="43"/>
      <c r="BI74" s="43"/>
      <c r="BJ74" s="43"/>
      <c r="BK74" s="43"/>
      <c r="BL74" s="43"/>
      <c r="BM74" s="43"/>
      <c r="BN74" s="43"/>
      <c r="BO74" s="43"/>
      <c r="BP74" s="43"/>
      <c r="BQ74" s="43"/>
      <c r="BR74" s="43"/>
      <c r="BS74" s="43"/>
      <c r="BT74" s="43"/>
      <c r="BU74" s="43"/>
      <c r="BV74" s="43"/>
      <c r="BW74" s="43"/>
    </row>
    <row r="75" spans="2:75" ht="4.9000000000000004" customHeight="1" x14ac:dyDescent="0.25">
      <c r="B75" s="133"/>
      <c r="AD75" s="133"/>
      <c r="AE75" s="132"/>
      <c r="AF75" s="132"/>
      <c r="AG75" s="132"/>
      <c r="AH75" s="132"/>
      <c r="AI75" s="132"/>
      <c r="AJ75" s="132"/>
      <c r="AN75" s="3"/>
      <c r="AO75" s="43"/>
      <c r="AP75" s="43"/>
      <c r="AQ75" s="43"/>
      <c r="AR75" s="43"/>
      <c r="AS75" s="43"/>
      <c r="AT75" s="43"/>
      <c r="AU75" s="43"/>
      <c r="AV75" s="43"/>
      <c r="AW75" s="43"/>
      <c r="AX75" s="43"/>
      <c r="AY75" s="43"/>
      <c r="AZ75" s="43"/>
      <c r="BA75" s="43"/>
      <c r="BB75" s="43"/>
      <c r="BC75" s="43"/>
      <c r="BD75" s="43"/>
      <c r="BE75" s="43"/>
      <c r="BF75" s="43"/>
      <c r="BG75" s="43"/>
      <c r="BH75" s="43"/>
      <c r="BI75" s="43"/>
      <c r="BJ75" s="43"/>
      <c r="BK75" s="43"/>
      <c r="BL75" s="43"/>
      <c r="BM75" s="43"/>
      <c r="BN75" s="43"/>
      <c r="BO75" s="43"/>
      <c r="BP75" s="43"/>
      <c r="BQ75" s="43"/>
      <c r="BR75" s="43"/>
      <c r="BS75" s="43"/>
      <c r="BT75" s="43"/>
      <c r="BU75" s="43"/>
      <c r="BV75" s="43"/>
      <c r="BW75" s="43"/>
    </row>
    <row r="76" spans="2:75" ht="15" customHeight="1" x14ac:dyDescent="0.25">
      <c r="B76" s="1" t="s">
        <v>322</v>
      </c>
      <c r="AD76" s="55"/>
      <c r="AE76" s="3" t="s">
        <v>323</v>
      </c>
      <c r="AF76" s="132"/>
      <c r="AG76" s="132"/>
      <c r="AH76" s="132"/>
      <c r="AI76" s="132"/>
      <c r="AJ76" s="132"/>
      <c r="AL76" s="117">
        <f>IF(AND(ISBLANK(F77),ISBLANK(F78),ISBLANK(F79),ISBLANK(F81),ISBLANK(F82),ISBLANK(Y79),ISBLANK(AG79),ISBLANK(AE82)),1,2)</f>
        <v>1</v>
      </c>
      <c r="AM76" s="117">
        <f>IF(ISBLANK(AD76),1,2)</f>
        <v>1</v>
      </c>
      <c r="AN76" s="3"/>
      <c r="AO76" s="43"/>
      <c r="AP76" s="43"/>
      <c r="AQ76" s="43"/>
      <c r="AR76" s="43"/>
      <c r="AS76" s="43"/>
      <c r="AT76" s="43"/>
      <c r="AU76" s="43"/>
      <c r="AV76" s="43"/>
      <c r="AW76" s="43"/>
      <c r="AX76" s="43"/>
      <c r="AY76" s="43"/>
      <c r="AZ76" s="43"/>
      <c r="BA76" s="43"/>
      <c r="BB76" s="43"/>
      <c r="BC76" s="43"/>
      <c r="BD76" s="43"/>
      <c r="BE76" s="43"/>
      <c r="BF76" s="43"/>
      <c r="BG76" s="43"/>
      <c r="BH76" s="43"/>
      <c r="BI76" s="43"/>
      <c r="BJ76" s="43"/>
      <c r="BK76" s="43"/>
      <c r="BL76" s="43"/>
      <c r="BM76" s="43"/>
      <c r="BN76" s="43"/>
      <c r="BO76" s="43"/>
      <c r="BP76" s="43"/>
      <c r="BQ76" s="43"/>
      <c r="BR76" s="43"/>
      <c r="BS76" s="43"/>
      <c r="BT76" s="43"/>
      <c r="BU76" s="43"/>
      <c r="BV76" s="43"/>
      <c r="BW76" s="43"/>
    </row>
    <row r="77" spans="2:75" ht="15" customHeight="1" x14ac:dyDescent="0.25">
      <c r="E77" s="133" t="s">
        <v>324</v>
      </c>
      <c r="F77" s="166"/>
      <c r="G77" s="166"/>
      <c r="H77" s="166"/>
      <c r="I77" s="166"/>
      <c r="J77" s="166"/>
      <c r="K77" s="166"/>
      <c r="L77" s="166"/>
      <c r="M77" s="166"/>
      <c r="N77" s="166"/>
      <c r="O77" s="166"/>
      <c r="P77" s="166"/>
      <c r="Q77" s="166"/>
      <c r="R77" s="166"/>
      <c r="S77" s="166"/>
      <c r="T77" s="166"/>
      <c r="U77" s="166"/>
      <c r="AD77" s="133"/>
      <c r="AE77" s="132"/>
      <c r="AF77" s="132"/>
      <c r="AG77" s="132"/>
      <c r="AH77" s="132"/>
      <c r="AI77" s="132"/>
      <c r="AJ77" s="132"/>
      <c r="AN77" s="3"/>
      <c r="AO77" s="43"/>
      <c r="AP77" s="43"/>
      <c r="AQ77" s="43"/>
      <c r="AR77" s="43"/>
      <c r="AS77" s="43"/>
      <c r="AT77" s="43"/>
      <c r="AU77" s="43"/>
      <c r="AV77" s="43"/>
      <c r="AW77" s="43"/>
      <c r="AX77" s="43"/>
      <c r="AY77" s="43"/>
      <c r="AZ77" s="43"/>
      <c r="BA77" s="43"/>
      <c r="BB77" s="43"/>
      <c r="BC77" s="43"/>
      <c r="BD77" s="43"/>
      <c r="BE77" s="43"/>
      <c r="BF77" s="43"/>
      <c r="BG77" s="43"/>
      <c r="BH77" s="43"/>
      <c r="BI77" s="43"/>
      <c r="BJ77" s="43"/>
      <c r="BK77" s="43"/>
      <c r="BL77" s="43"/>
      <c r="BM77" s="43"/>
      <c r="BN77" s="43"/>
      <c r="BO77" s="43"/>
      <c r="BP77" s="43"/>
      <c r="BQ77" s="43"/>
      <c r="BR77" s="43"/>
      <c r="BS77" s="43"/>
      <c r="BT77" s="43"/>
      <c r="BU77" s="43"/>
      <c r="BV77" s="43"/>
      <c r="BW77" s="43"/>
    </row>
    <row r="78" spans="2:75" ht="15" customHeight="1" x14ac:dyDescent="0.25">
      <c r="E78" s="133" t="s">
        <v>119</v>
      </c>
      <c r="F78" s="167"/>
      <c r="G78" s="167"/>
      <c r="H78" s="167"/>
      <c r="I78" s="167"/>
      <c r="J78" s="167"/>
      <c r="K78" s="167"/>
      <c r="L78" s="167"/>
      <c r="M78" s="167"/>
      <c r="N78" s="167"/>
      <c r="O78" s="167"/>
      <c r="P78" s="167"/>
      <c r="Q78" s="167"/>
      <c r="R78" s="167"/>
      <c r="S78" s="167"/>
      <c r="T78" s="167"/>
      <c r="U78" s="167"/>
      <c r="AD78" s="133"/>
      <c r="AE78" s="132"/>
      <c r="AF78" s="132"/>
      <c r="AG78" s="132"/>
      <c r="AH78" s="132"/>
      <c r="AI78" s="132"/>
      <c r="AJ78" s="132"/>
      <c r="AN78" s="3"/>
      <c r="AO78" s="43"/>
      <c r="AP78" s="43"/>
      <c r="AQ78" s="43"/>
      <c r="AR78" s="43"/>
      <c r="AS78" s="43"/>
      <c r="AT78" s="43"/>
      <c r="AU78" s="43"/>
      <c r="AV78" s="43"/>
      <c r="AW78" s="43"/>
      <c r="AX78" s="43"/>
      <c r="AY78" s="43"/>
      <c r="AZ78" s="43"/>
      <c r="BA78" s="43"/>
      <c r="BB78" s="43"/>
      <c r="BC78" s="43"/>
      <c r="BD78" s="43"/>
      <c r="BE78" s="43"/>
      <c r="BF78" s="43"/>
      <c r="BG78" s="43"/>
      <c r="BH78" s="43"/>
      <c r="BI78" s="43"/>
      <c r="BJ78" s="43"/>
      <c r="BK78" s="43"/>
      <c r="BL78" s="43"/>
      <c r="BM78" s="43"/>
      <c r="BN78" s="43"/>
      <c r="BO78" s="43"/>
      <c r="BP78" s="43"/>
      <c r="BQ78" s="43"/>
      <c r="BR78" s="43"/>
      <c r="BS78" s="43"/>
      <c r="BT78" s="43"/>
      <c r="BU78" s="43"/>
      <c r="BV78" s="43"/>
      <c r="BW78" s="43"/>
    </row>
    <row r="79" spans="2:75" ht="15" customHeight="1" x14ac:dyDescent="0.25">
      <c r="E79" s="133" t="s">
        <v>319</v>
      </c>
      <c r="F79" s="167"/>
      <c r="G79" s="167"/>
      <c r="H79" s="167"/>
      <c r="I79" s="167"/>
      <c r="J79" s="167"/>
      <c r="K79" s="167"/>
      <c r="L79" s="167"/>
      <c r="M79" s="167"/>
      <c r="N79" s="167"/>
      <c r="O79" s="167"/>
      <c r="P79" s="167"/>
      <c r="Q79" s="167"/>
      <c r="R79" s="167"/>
      <c r="S79" s="167"/>
      <c r="T79" s="167"/>
      <c r="U79" s="167"/>
      <c r="X79" s="133" t="s">
        <v>320</v>
      </c>
      <c r="Y79" s="170"/>
      <c r="Z79" s="170"/>
      <c r="AA79" s="170"/>
      <c r="AB79" s="170"/>
      <c r="AD79" s="133"/>
      <c r="AF79" s="133" t="s">
        <v>321</v>
      </c>
      <c r="AG79" s="170"/>
      <c r="AH79" s="170"/>
      <c r="AI79" s="170"/>
      <c r="AJ79" s="170"/>
      <c r="AN79" s="3"/>
      <c r="AO79" s="43"/>
      <c r="AP79" s="43"/>
      <c r="AQ79" s="43"/>
      <c r="AR79" s="43"/>
      <c r="AS79" s="43"/>
      <c r="AT79" s="43"/>
      <c r="AU79" s="43"/>
      <c r="AV79" s="43"/>
      <c r="AW79" s="43"/>
      <c r="AX79" s="43"/>
      <c r="AY79" s="43"/>
      <c r="AZ79" s="43"/>
      <c r="BA79" s="43"/>
      <c r="BB79" s="43"/>
      <c r="BC79" s="43"/>
      <c r="BD79" s="43"/>
      <c r="BE79" s="43"/>
      <c r="BF79" s="43"/>
      <c r="BG79" s="43"/>
      <c r="BH79" s="43"/>
      <c r="BI79" s="43"/>
      <c r="BJ79" s="43"/>
      <c r="BK79" s="43"/>
      <c r="BL79" s="43"/>
      <c r="BM79" s="43"/>
      <c r="BN79" s="43"/>
      <c r="BO79" s="43"/>
      <c r="BP79" s="43"/>
      <c r="BQ79" s="43"/>
      <c r="BR79" s="43"/>
      <c r="BS79" s="43"/>
      <c r="BT79" s="43"/>
      <c r="BU79" s="43"/>
      <c r="BV79" s="43"/>
      <c r="BW79" s="43"/>
    </row>
    <row r="80" spans="2:75" ht="15" customHeight="1" x14ac:dyDescent="0.25">
      <c r="E80" s="133" t="s">
        <v>325</v>
      </c>
      <c r="AN80" s="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c r="BR80" s="43"/>
      <c r="BS80" s="43"/>
      <c r="BT80" s="43"/>
      <c r="BU80" s="43"/>
      <c r="BV80" s="43"/>
      <c r="BW80" s="43"/>
    </row>
    <row r="81" spans="2:75" ht="15" customHeight="1" x14ac:dyDescent="0.25">
      <c r="E81" s="133" t="s">
        <v>116</v>
      </c>
      <c r="F81" s="166"/>
      <c r="G81" s="166"/>
      <c r="H81" s="166"/>
      <c r="I81" s="166"/>
      <c r="J81" s="166"/>
      <c r="K81" s="166"/>
      <c r="L81" s="166"/>
      <c r="M81" s="166"/>
      <c r="N81" s="166"/>
      <c r="O81" s="166"/>
      <c r="P81" s="166"/>
      <c r="Q81" s="166"/>
      <c r="R81" s="166"/>
      <c r="S81" s="166"/>
      <c r="T81" s="166"/>
      <c r="U81" s="166"/>
      <c r="AD81" s="133"/>
      <c r="AE81" s="132"/>
      <c r="AF81" s="132"/>
      <c r="AG81" s="132"/>
      <c r="AH81" s="132"/>
      <c r="AI81" s="132"/>
      <c r="AJ81" s="132"/>
      <c r="AN81" s="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row>
    <row r="82" spans="2:75" ht="15" customHeight="1" x14ac:dyDescent="0.25">
      <c r="E82" s="133" t="s">
        <v>234</v>
      </c>
      <c r="F82" s="167"/>
      <c r="G82" s="167"/>
      <c r="H82" s="167"/>
      <c r="I82" s="167"/>
      <c r="J82" s="167"/>
      <c r="K82" s="167"/>
      <c r="L82" s="167"/>
      <c r="M82" s="167"/>
      <c r="N82" s="167"/>
      <c r="O82" s="167"/>
      <c r="P82" s="167"/>
      <c r="Q82" s="167"/>
      <c r="R82" s="167"/>
      <c r="S82" s="167"/>
      <c r="T82" s="167"/>
      <c r="U82" s="167"/>
      <c r="AD82" s="133" t="s">
        <v>235</v>
      </c>
      <c r="AE82" s="192"/>
      <c r="AF82" s="192"/>
      <c r="AG82" s="192"/>
      <c r="AH82" s="192"/>
      <c r="AI82" s="192"/>
      <c r="AJ82" s="192"/>
      <c r="AN82" s="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row>
    <row r="83" spans="2:75" ht="15" customHeight="1" x14ac:dyDescent="0.25">
      <c r="AD83" s="133"/>
      <c r="AE83" s="132"/>
      <c r="AF83" s="132"/>
      <c r="AG83" s="132"/>
      <c r="AH83" s="132"/>
      <c r="AI83" s="132"/>
      <c r="AJ83" s="132"/>
      <c r="AN83" s="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row>
    <row r="84" spans="2:75" ht="15" customHeight="1" x14ac:dyDescent="0.25">
      <c r="B84" s="7" t="s">
        <v>112</v>
      </c>
      <c r="AN84" s="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c r="BM84" s="43"/>
      <c r="BN84" s="43"/>
      <c r="BO84" s="43"/>
      <c r="BP84" s="43"/>
      <c r="BQ84" s="43"/>
      <c r="BR84" s="43"/>
      <c r="BS84" s="43"/>
      <c r="BT84" s="43"/>
      <c r="BU84" s="43"/>
      <c r="BV84" s="43"/>
      <c r="BW84" s="43"/>
    </row>
    <row r="85" spans="2:75" ht="15" customHeight="1" x14ac:dyDescent="0.25">
      <c r="B85" s="216"/>
      <c r="C85" s="217"/>
      <c r="D85" s="217"/>
      <c r="E85" s="217"/>
      <c r="F85" s="217"/>
      <c r="G85" s="217"/>
      <c r="H85" s="217"/>
      <c r="I85" s="217"/>
      <c r="J85" s="217"/>
      <c r="K85" s="217"/>
      <c r="L85" s="217"/>
      <c r="M85" s="217"/>
      <c r="N85" s="217"/>
      <c r="O85" s="217"/>
      <c r="P85" s="217"/>
      <c r="Q85" s="217"/>
      <c r="R85" s="217"/>
      <c r="S85" s="217"/>
      <c r="T85" s="217"/>
      <c r="U85" s="217"/>
      <c r="V85" s="217"/>
      <c r="W85" s="217"/>
      <c r="X85" s="217"/>
      <c r="Y85" s="217"/>
      <c r="Z85" s="217"/>
      <c r="AA85" s="217"/>
      <c r="AB85" s="217"/>
      <c r="AC85" s="217"/>
      <c r="AD85" s="217"/>
      <c r="AE85" s="217"/>
      <c r="AF85" s="217"/>
      <c r="AG85" s="217"/>
      <c r="AH85" s="217"/>
      <c r="AI85" s="217"/>
      <c r="AJ85" s="218"/>
      <c r="AN85" s="3"/>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43"/>
      <c r="BM85" s="43"/>
      <c r="BN85" s="43"/>
      <c r="BO85" s="43"/>
      <c r="BP85" s="43"/>
      <c r="BQ85" s="43"/>
      <c r="BR85" s="43"/>
      <c r="BS85" s="43"/>
      <c r="BT85" s="43"/>
      <c r="BU85" s="43"/>
      <c r="BV85" s="43"/>
      <c r="BW85" s="43"/>
    </row>
    <row r="86" spans="2:75" ht="15" customHeight="1" x14ac:dyDescent="0.25">
      <c r="B86" s="219"/>
      <c r="C86" s="220"/>
      <c r="D86" s="220"/>
      <c r="E86" s="220"/>
      <c r="F86" s="220"/>
      <c r="G86" s="220"/>
      <c r="H86" s="220"/>
      <c r="I86" s="220"/>
      <c r="J86" s="220"/>
      <c r="K86" s="220"/>
      <c r="L86" s="220"/>
      <c r="M86" s="220"/>
      <c r="N86" s="220"/>
      <c r="O86" s="220"/>
      <c r="P86" s="220"/>
      <c r="Q86" s="220"/>
      <c r="R86" s="220"/>
      <c r="S86" s="220"/>
      <c r="T86" s="220"/>
      <c r="U86" s="220"/>
      <c r="V86" s="220"/>
      <c r="W86" s="220"/>
      <c r="X86" s="220"/>
      <c r="Y86" s="220"/>
      <c r="Z86" s="220"/>
      <c r="AA86" s="220"/>
      <c r="AB86" s="220"/>
      <c r="AC86" s="220"/>
      <c r="AD86" s="220"/>
      <c r="AE86" s="220"/>
      <c r="AF86" s="220"/>
      <c r="AG86" s="220"/>
      <c r="AH86" s="220"/>
      <c r="AI86" s="220"/>
      <c r="AJ86" s="221"/>
      <c r="AN86" s="3"/>
      <c r="AO86" s="43"/>
      <c r="AP86" s="43"/>
      <c r="AQ86" s="43"/>
      <c r="AR86" s="43"/>
      <c r="AS86" s="43"/>
      <c r="AT86" s="43"/>
      <c r="AU86" s="43"/>
      <c r="AV86" s="43"/>
      <c r="AW86" s="43"/>
      <c r="AX86" s="43"/>
      <c r="AY86" s="43"/>
      <c r="AZ86" s="43"/>
      <c r="BA86" s="43"/>
      <c r="BB86" s="43"/>
      <c r="BC86" s="43"/>
      <c r="BD86" s="43"/>
      <c r="BE86" s="43"/>
      <c r="BF86" s="43"/>
      <c r="BG86" s="43"/>
      <c r="BH86" s="43"/>
      <c r="BI86" s="43"/>
      <c r="BJ86" s="43"/>
      <c r="BK86" s="43"/>
      <c r="BL86" s="43"/>
      <c r="BM86" s="43"/>
      <c r="BN86" s="43"/>
      <c r="BO86" s="43"/>
      <c r="BP86" s="43"/>
      <c r="BQ86" s="43"/>
      <c r="BR86" s="43"/>
      <c r="BS86" s="43"/>
      <c r="BT86" s="43"/>
      <c r="BU86" s="43"/>
      <c r="BV86" s="43"/>
      <c r="BW86" s="43"/>
    </row>
    <row r="87" spans="2:75" ht="15" customHeight="1" x14ac:dyDescent="0.25">
      <c r="B87" s="219"/>
      <c r="C87" s="220"/>
      <c r="D87" s="220"/>
      <c r="E87" s="220"/>
      <c r="F87" s="220"/>
      <c r="G87" s="220"/>
      <c r="H87" s="220"/>
      <c r="I87" s="220"/>
      <c r="J87" s="220"/>
      <c r="K87" s="220"/>
      <c r="L87" s="220"/>
      <c r="M87" s="220"/>
      <c r="N87" s="220"/>
      <c r="O87" s="220"/>
      <c r="P87" s="220"/>
      <c r="Q87" s="220"/>
      <c r="R87" s="220"/>
      <c r="S87" s="220"/>
      <c r="T87" s="220"/>
      <c r="U87" s="220"/>
      <c r="V87" s="220"/>
      <c r="W87" s="220"/>
      <c r="X87" s="220"/>
      <c r="Y87" s="220"/>
      <c r="Z87" s="220"/>
      <c r="AA87" s="220"/>
      <c r="AB87" s="220"/>
      <c r="AC87" s="220"/>
      <c r="AD87" s="220"/>
      <c r="AE87" s="220"/>
      <c r="AF87" s="220"/>
      <c r="AG87" s="220"/>
      <c r="AH87" s="220"/>
      <c r="AI87" s="220"/>
      <c r="AJ87" s="221"/>
      <c r="AN87" s="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row>
    <row r="88" spans="2:75" ht="15" customHeight="1" x14ac:dyDescent="0.25">
      <c r="B88" s="219"/>
      <c r="C88" s="220"/>
      <c r="D88" s="220"/>
      <c r="E88" s="220"/>
      <c r="F88" s="220"/>
      <c r="G88" s="220"/>
      <c r="H88" s="220"/>
      <c r="I88" s="220"/>
      <c r="J88" s="220"/>
      <c r="K88" s="220"/>
      <c r="L88" s="220"/>
      <c r="M88" s="220"/>
      <c r="N88" s="220"/>
      <c r="O88" s="220"/>
      <c r="P88" s="220"/>
      <c r="Q88" s="220"/>
      <c r="R88" s="220"/>
      <c r="S88" s="220"/>
      <c r="T88" s="220"/>
      <c r="U88" s="220"/>
      <c r="V88" s="220"/>
      <c r="W88" s="220"/>
      <c r="X88" s="220"/>
      <c r="Y88" s="220"/>
      <c r="Z88" s="220"/>
      <c r="AA88" s="220"/>
      <c r="AB88" s="220"/>
      <c r="AC88" s="220"/>
      <c r="AD88" s="220"/>
      <c r="AE88" s="220"/>
      <c r="AF88" s="220"/>
      <c r="AG88" s="220"/>
      <c r="AH88" s="220"/>
      <c r="AI88" s="220"/>
      <c r="AJ88" s="221"/>
      <c r="AN88" s="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row>
    <row r="89" spans="2:75" ht="15" customHeight="1" x14ac:dyDescent="0.25">
      <c r="B89" s="219"/>
      <c r="C89" s="220"/>
      <c r="D89" s="220"/>
      <c r="E89" s="220"/>
      <c r="F89" s="220"/>
      <c r="G89" s="220"/>
      <c r="H89" s="220"/>
      <c r="I89" s="220"/>
      <c r="J89" s="220"/>
      <c r="K89" s="220"/>
      <c r="L89" s="220"/>
      <c r="M89" s="220"/>
      <c r="N89" s="220"/>
      <c r="O89" s="220"/>
      <c r="P89" s="220"/>
      <c r="Q89" s="220"/>
      <c r="R89" s="220"/>
      <c r="S89" s="220"/>
      <c r="T89" s="220"/>
      <c r="U89" s="220"/>
      <c r="V89" s="220"/>
      <c r="W89" s="220"/>
      <c r="X89" s="220"/>
      <c r="Y89" s="220"/>
      <c r="Z89" s="220"/>
      <c r="AA89" s="220"/>
      <c r="AB89" s="220"/>
      <c r="AC89" s="220"/>
      <c r="AD89" s="220"/>
      <c r="AE89" s="220"/>
      <c r="AF89" s="220"/>
      <c r="AG89" s="220"/>
      <c r="AH89" s="220"/>
      <c r="AI89" s="220"/>
      <c r="AJ89" s="221"/>
      <c r="AN89" s="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row>
    <row r="90" spans="2:75" ht="15" customHeight="1" x14ac:dyDescent="0.25">
      <c r="B90" s="219"/>
      <c r="C90" s="220"/>
      <c r="D90" s="220"/>
      <c r="E90" s="220"/>
      <c r="F90" s="220"/>
      <c r="G90" s="220"/>
      <c r="H90" s="220"/>
      <c r="I90" s="220"/>
      <c r="J90" s="220"/>
      <c r="K90" s="220"/>
      <c r="L90" s="220"/>
      <c r="M90" s="220"/>
      <c r="N90" s="220"/>
      <c r="O90" s="220"/>
      <c r="P90" s="220"/>
      <c r="Q90" s="220"/>
      <c r="R90" s="220"/>
      <c r="S90" s="220"/>
      <c r="T90" s="220"/>
      <c r="U90" s="220"/>
      <c r="V90" s="220"/>
      <c r="W90" s="220"/>
      <c r="X90" s="220"/>
      <c r="Y90" s="220"/>
      <c r="Z90" s="220"/>
      <c r="AA90" s="220"/>
      <c r="AB90" s="220"/>
      <c r="AC90" s="220"/>
      <c r="AD90" s="220"/>
      <c r="AE90" s="220"/>
      <c r="AF90" s="220"/>
      <c r="AG90" s="220"/>
      <c r="AH90" s="220"/>
      <c r="AI90" s="220"/>
      <c r="AJ90" s="221"/>
      <c r="AN90" s="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row>
    <row r="91" spans="2:75" ht="15" customHeight="1" x14ac:dyDescent="0.25">
      <c r="B91" s="222"/>
      <c r="C91" s="223"/>
      <c r="D91" s="223"/>
      <c r="E91" s="223"/>
      <c r="F91" s="223"/>
      <c r="G91" s="223"/>
      <c r="H91" s="223"/>
      <c r="I91" s="223"/>
      <c r="J91" s="223"/>
      <c r="K91" s="223"/>
      <c r="L91" s="223"/>
      <c r="M91" s="223"/>
      <c r="N91" s="223"/>
      <c r="O91" s="223"/>
      <c r="P91" s="223"/>
      <c r="Q91" s="223"/>
      <c r="R91" s="223"/>
      <c r="S91" s="223"/>
      <c r="T91" s="223"/>
      <c r="U91" s="223"/>
      <c r="V91" s="223"/>
      <c r="W91" s="223"/>
      <c r="X91" s="223"/>
      <c r="Y91" s="223"/>
      <c r="Z91" s="223"/>
      <c r="AA91" s="223"/>
      <c r="AB91" s="223"/>
      <c r="AC91" s="223"/>
      <c r="AD91" s="223"/>
      <c r="AE91" s="223"/>
      <c r="AF91" s="223"/>
      <c r="AG91" s="223"/>
      <c r="AH91" s="223"/>
      <c r="AI91" s="223"/>
      <c r="AJ91" s="224"/>
      <c r="AN91" s="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row>
    <row r="92" spans="2:75" ht="15" customHeight="1" x14ac:dyDescent="0.25">
      <c r="B92" s="132"/>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32"/>
      <c r="AD92" s="132"/>
      <c r="AE92" s="132"/>
      <c r="AF92" s="132"/>
      <c r="AG92" s="132"/>
      <c r="AH92" s="132"/>
      <c r="AI92" s="132"/>
      <c r="AJ92" s="132"/>
      <c r="AN92" s="3"/>
      <c r="AO92" s="43"/>
      <c r="AP92" s="43"/>
      <c r="AQ92" s="43"/>
      <c r="AR92" s="43"/>
      <c r="AS92" s="43"/>
      <c r="AT92" s="43"/>
      <c r="AU92" s="43"/>
      <c r="AV92" s="43"/>
      <c r="AW92" s="43"/>
      <c r="AX92" s="43"/>
      <c r="AY92" s="43"/>
      <c r="AZ92" s="43"/>
      <c r="BA92" s="43"/>
      <c r="BB92" s="43"/>
      <c r="BC92" s="43"/>
      <c r="BD92" s="43"/>
      <c r="BE92" s="43"/>
      <c r="BF92" s="43"/>
      <c r="BG92" s="43"/>
      <c r="BH92" s="43"/>
      <c r="BI92" s="43"/>
      <c r="BJ92" s="43"/>
      <c r="BK92" s="43"/>
      <c r="BL92" s="43"/>
      <c r="BM92" s="43"/>
      <c r="BN92" s="43"/>
      <c r="BO92" s="43"/>
      <c r="BP92" s="43"/>
      <c r="BQ92" s="43"/>
      <c r="BR92" s="43"/>
      <c r="BS92" s="43"/>
      <c r="BT92" s="43"/>
      <c r="BU92" s="43"/>
      <c r="BV92" s="43"/>
      <c r="BW92" s="43"/>
    </row>
    <row r="93" spans="2:75" ht="15" customHeight="1" x14ac:dyDescent="0.25">
      <c r="B93" s="1" t="s">
        <v>390</v>
      </c>
      <c r="C93" s="1"/>
      <c r="D93" s="1"/>
      <c r="AN93" s="3"/>
      <c r="AO93" s="43"/>
      <c r="AP93" s="43"/>
      <c r="AQ93" s="43"/>
      <c r="AR93" s="43"/>
      <c r="AS93" s="43"/>
      <c r="AT93" s="43"/>
      <c r="AU93" s="43"/>
      <c r="AV93" s="43"/>
      <c r="AW93" s="43"/>
      <c r="AX93" s="43"/>
      <c r="AY93" s="43"/>
      <c r="AZ93" s="43"/>
      <c r="BA93" s="43"/>
      <c r="BB93" s="43"/>
      <c r="BC93" s="43"/>
      <c r="BD93" s="43"/>
      <c r="BE93" s="43"/>
      <c r="BF93" s="43"/>
      <c r="BG93" s="43"/>
      <c r="BH93" s="43"/>
      <c r="BI93" s="43"/>
      <c r="BJ93" s="43"/>
      <c r="BK93" s="43"/>
      <c r="BL93" s="43"/>
      <c r="BM93" s="43"/>
      <c r="BN93" s="43"/>
      <c r="BO93" s="43"/>
      <c r="BP93" s="43"/>
      <c r="BQ93" s="43"/>
      <c r="BR93" s="43"/>
      <c r="BS93" s="43"/>
      <c r="BT93" s="43"/>
      <c r="BU93" s="43"/>
      <c r="BV93" s="43"/>
      <c r="BW93" s="43"/>
    </row>
    <row r="94" spans="2:75" ht="4.9000000000000004" customHeight="1" x14ac:dyDescent="0.25">
      <c r="B94" s="1"/>
      <c r="C94" s="1"/>
      <c r="D94" s="1"/>
      <c r="AN94" s="3"/>
      <c r="AO94" s="43"/>
      <c r="AP94" s="43"/>
      <c r="AQ94" s="43"/>
      <c r="AR94" s="43"/>
      <c r="AS94" s="43"/>
      <c r="AT94" s="43"/>
      <c r="AU94" s="43"/>
      <c r="AV94" s="43"/>
      <c r="AW94" s="43"/>
      <c r="AX94" s="43"/>
      <c r="AY94" s="43"/>
      <c r="AZ94" s="43"/>
      <c r="BA94" s="43"/>
      <c r="BB94" s="43"/>
      <c r="BC94" s="43"/>
      <c r="BD94" s="43"/>
      <c r="BE94" s="43"/>
      <c r="BF94" s="43"/>
      <c r="BG94" s="43"/>
      <c r="BH94" s="43"/>
      <c r="BI94" s="43"/>
      <c r="BJ94" s="43"/>
      <c r="BK94" s="43"/>
      <c r="BL94" s="43"/>
      <c r="BM94" s="43"/>
      <c r="BN94" s="43"/>
      <c r="BO94" s="43"/>
      <c r="BP94" s="43"/>
      <c r="BQ94" s="43"/>
      <c r="BR94" s="43"/>
      <c r="BS94" s="43"/>
      <c r="BT94" s="43"/>
      <c r="BU94" s="43"/>
      <c r="BV94" s="43"/>
      <c r="BW94" s="43"/>
    </row>
    <row r="95" spans="2:75" ht="15" customHeight="1" x14ac:dyDescent="0.25">
      <c r="B95" s="3" t="s">
        <v>391</v>
      </c>
      <c r="E95" s="59"/>
      <c r="F95" s="59"/>
      <c r="G95" s="59"/>
      <c r="H95" s="59"/>
      <c r="I95" s="59"/>
      <c r="J95" s="59"/>
      <c r="K95" s="59"/>
      <c r="L95" s="59"/>
      <c r="M95" s="59"/>
      <c r="N95" s="59"/>
      <c r="O95" s="59"/>
      <c r="P95" s="59"/>
      <c r="Q95" s="59"/>
      <c r="R95" s="59"/>
      <c r="S95" s="59"/>
      <c r="T95" s="59"/>
      <c r="U95" s="59"/>
      <c r="V95" s="59"/>
      <c r="W95" s="59"/>
      <c r="X95" s="59"/>
      <c r="Y95" s="59"/>
      <c r="Z95" s="59"/>
      <c r="AA95" s="59"/>
      <c r="AB95" s="59"/>
      <c r="AC95" s="59"/>
      <c r="AD95" s="59"/>
      <c r="AE95" s="59"/>
      <c r="AF95" s="59"/>
      <c r="AG95" s="59"/>
      <c r="AH95" s="59"/>
      <c r="AI95" s="59"/>
      <c r="AJ95" s="59"/>
      <c r="AL95" s="117">
        <f>IF(AND(ISBLANK(B97),ISBLANK(B99),ISBLANK(B101)),1,2)</f>
        <v>1</v>
      </c>
      <c r="AN95" s="3"/>
      <c r="AO95" s="43"/>
      <c r="AP95" s="43"/>
      <c r="AQ95" s="43"/>
      <c r="AR95" s="43"/>
      <c r="AS95" s="43"/>
      <c r="AT95" s="43"/>
      <c r="AU95" s="43"/>
      <c r="AV95" s="43"/>
      <c r="AW95" s="43"/>
      <c r="AX95" s="43"/>
      <c r="AY95" s="43"/>
      <c r="AZ95" s="43"/>
      <c r="BA95" s="43"/>
      <c r="BB95" s="43"/>
      <c r="BC95" s="43"/>
      <c r="BD95" s="43"/>
      <c r="BE95" s="43"/>
      <c r="BF95" s="43"/>
      <c r="BG95" s="43"/>
      <c r="BH95" s="43"/>
      <c r="BI95" s="43"/>
      <c r="BJ95" s="43"/>
      <c r="BK95" s="43"/>
      <c r="BL95" s="43"/>
      <c r="BM95" s="43"/>
      <c r="BN95" s="43"/>
      <c r="BO95" s="43"/>
      <c r="BP95" s="43"/>
      <c r="BQ95" s="43"/>
      <c r="BR95" s="43"/>
      <c r="BS95" s="43"/>
      <c r="BT95" s="43"/>
      <c r="BU95" s="43"/>
      <c r="BV95" s="43"/>
      <c r="BW95" s="43"/>
    </row>
    <row r="96" spans="2:75" ht="4.9000000000000004" customHeight="1" x14ac:dyDescent="0.25">
      <c r="E96" s="59"/>
      <c r="F96" s="59"/>
      <c r="G96" s="59"/>
      <c r="H96" s="59"/>
      <c r="I96" s="59"/>
      <c r="J96" s="59"/>
      <c r="K96" s="59"/>
      <c r="L96" s="59"/>
      <c r="M96" s="59"/>
      <c r="N96" s="59"/>
      <c r="O96" s="59"/>
      <c r="P96" s="59"/>
      <c r="Q96" s="59"/>
      <c r="R96" s="59"/>
      <c r="S96" s="59"/>
      <c r="T96" s="59"/>
      <c r="U96" s="59"/>
      <c r="V96" s="59"/>
      <c r="W96" s="59"/>
      <c r="X96" s="59"/>
      <c r="Y96" s="59"/>
      <c r="Z96" s="59"/>
      <c r="AA96" s="59"/>
      <c r="AB96" s="59"/>
      <c r="AC96" s="59"/>
      <c r="AD96" s="59"/>
      <c r="AE96" s="59"/>
      <c r="AF96" s="59"/>
      <c r="AG96" s="59"/>
      <c r="AH96" s="59"/>
      <c r="AI96" s="59"/>
      <c r="AJ96" s="59"/>
      <c r="AN96" s="3"/>
      <c r="AO96" s="43"/>
      <c r="AP96" s="43"/>
      <c r="AQ96" s="43"/>
      <c r="AR96" s="43"/>
      <c r="AS96" s="43"/>
      <c r="AT96" s="43"/>
      <c r="AU96" s="43"/>
      <c r="AV96" s="43"/>
      <c r="AW96" s="43"/>
      <c r="AX96" s="43"/>
      <c r="AY96" s="43"/>
      <c r="AZ96" s="43"/>
      <c r="BA96" s="43"/>
      <c r="BB96" s="43"/>
      <c r="BC96" s="43"/>
      <c r="BD96" s="43"/>
      <c r="BE96" s="43"/>
      <c r="BF96" s="43"/>
      <c r="BG96" s="43"/>
      <c r="BH96" s="43"/>
      <c r="BI96" s="43"/>
      <c r="BJ96" s="43"/>
      <c r="BK96" s="43"/>
      <c r="BL96" s="43"/>
      <c r="BM96" s="43"/>
      <c r="BN96" s="43"/>
      <c r="BO96" s="43"/>
      <c r="BP96" s="43"/>
      <c r="BQ96" s="43"/>
      <c r="BR96" s="43"/>
      <c r="BS96" s="43"/>
      <c r="BT96" s="43"/>
      <c r="BU96" s="43"/>
      <c r="BV96" s="43"/>
      <c r="BW96" s="43"/>
    </row>
    <row r="97" spans="2:75" ht="15" customHeight="1" x14ac:dyDescent="0.25">
      <c r="B97" s="71"/>
      <c r="C97" s="1"/>
      <c r="D97" s="87" t="str">
        <f>"Is being properly maintained in accordance with the "&amp;Tables!C22&amp;"'s requirements and functioning as it was designed."</f>
        <v>Is being properly maintained in accordance with the City's requirements and functioning as it was designed.</v>
      </c>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7"/>
      <c r="AG97" s="87"/>
      <c r="AH97" s="87"/>
      <c r="AI97" s="87"/>
      <c r="AJ97" s="87"/>
      <c r="AN97" s="3"/>
      <c r="AO97" s="43"/>
      <c r="AP97" s="43"/>
      <c r="AQ97" s="43"/>
      <c r="AR97" s="43"/>
      <c r="AS97" s="43"/>
      <c r="AT97" s="43"/>
      <c r="AU97" s="43"/>
      <c r="AV97" s="43"/>
      <c r="AW97" s="43"/>
      <c r="AX97" s="43"/>
      <c r="AY97" s="43"/>
      <c r="AZ97" s="43"/>
      <c r="BA97" s="43"/>
      <c r="BB97" s="43"/>
      <c r="BC97" s="43"/>
      <c r="BD97" s="43"/>
      <c r="BE97" s="43"/>
      <c r="BF97" s="43"/>
      <c r="BG97" s="43"/>
      <c r="BH97" s="43"/>
      <c r="BI97" s="43"/>
      <c r="BJ97" s="43"/>
      <c r="BK97" s="43"/>
      <c r="BL97" s="43"/>
      <c r="BM97" s="43"/>
      <c r="BN97" s="43"/>
      <c r="BO97" s="43"/>
      <c r="BP97" s="43"/>
      <c r="BQ97" s="43"/>
      <c r="BR97" s="43"/>
      <c r="BS97" s="43"/>
      <c r="BT97" s="43"/>
      <c r="BU97" s="43"/>
      <c r="BV97" s="43"/>
      <c r="BW97" s="43"/>
    </row>
    <row r="98" spans="2:75" ht="4.9000000000000004" customHeight="1" x14ac:dyDescent="0.25">
      <c r="B98" s="1"/>
      <c r="C98" s="1"/>
      <c r="D98" s="87"/>
      <c r="E98" s="87"/>
      <c r="F98" s="87"/>
      <c r="G98" s="87"/>
      <c r="H98" s="87"/>
      <c r="I98" s="87"/>
      <c r="J98" s="87"/>
      <c r="K98" s="87"/>
      <c r="L98" s="87"/>
      <c r="M98" s="87"/>
      <c r="N98" s="87"/>
      <c r="O98" s="87"/>
      <c r="P98" s="87"/>
      <c r="Q98" s="87"/>
      <c r="R98" s="87"/>
      <c r="S98" s="87"/>
      <c r="T98" s="87"/>
      <c r="U98" s="87"/>
      <c r="V98" s="87"/>
      <c r="W98" s="87"/>
      <c r="X98" s="87"/>
      <c r="Y98" s="87"/>
      <c r="Z98" s="87"/>
      <c r="AA98" s="87"/>
      <c r="AB98" s="87"/>
      <c r="AC98" s="87"/>
      <c r="AD98" s="87"/>
      <c r="AE98" s="87"/>
      <c r="AF98" s="87"/>
      <c r="AG98" s="87"/>
      <c r="AH98" s="87"/>
      <c r="AI98" s="87"/>
      <c r="AJ98" s="87"/>
      <c r="AN98" s="3"/>
      <c r="AO98" s="43"/>
      <c r="AP98" s="43"/>
      <c r="AQ98" s="43"/>
      <c r="AR98" s="43"/>
      <c r="AS98" s="43"/>
      <c r="AT98" s="43"/>
      <c r="AU98" s="43"/>
      <c r="AV98" s="43"/>
      <c r="AW98" s="43"/>
      <c r="AX98" s="43"/>
      <c r="AY98" s="43"/>
      <c r="AZ98" s="43"/>
      <c r="BA98" s="43"/>
      <c r="BB98" s="43"/>
      <c r="BC98" s="43"/>
      <c r="BD98" s="43"/>
      <c r="BE98" s="43"/>
      <c r="BF98" s="43"/>
      <c r="BG98" s="43"/>
      <c r="BH98" s="43"/>
      <c r="BI98" s="43"/>
      <c r="BJ98" s="43"/>
      <c r="BK98" s="43"/>
      <c r="BL98" s="43"/>
      <c r="BM98" s="43"/>
      <c r="BN98" s="43"/>
      <c r="BO98" s="43"/>
      <c r="BP98" s="43"/>
      <c r="BQ98" s="43"/>
      <c r="BR98" s="43"/>
      <c r="BS98" s="43"/>
      <c r="BT98" s="43"/>
      <c r="BU98" s="43"/>
      <c r="BV98" s="43"/>
      <c r="BW98" s="43"/>
    </row>
    <row r="99" spans="2:75" ht="15" customHeight="1" x14ac:dyDescent="0.25">
      <c r="B99" s="71"/>
      <c r="C99" s="1"/>
      <c r="D99" s="197" t="s">
        <v>392</v>
      </c>
      <c r="E99" s="197"/>
      <c r="F99" s="197"/>
      <c r="G99" s="197"/>
      <c r="H99" s="197"/>
      <c r="I99" s="197"/>
      <c r="J99" s="197"/>
      <c r="K99" s="197"/>
      <c r="L99" s="197"/>
      <c r="M99" s="197"/>
      <c r="N99" s="197"/>
      <c r="O99" s="197"/>
      <c r="P99" s="197"/>
      <c r="Q99" s="197"/>
      <c r="R99" s="197"/>
      <c r="S99" s="197"/>
      <c r="T99" s="197"/>
      <c r="U99" s="197"/>
      <c r="V99" s="197"/>
      <c r="W99" s="197"/>
      <c r="X99" s="197"/>
      <c r="Y99" s="197"/>
      <c r="Z99" s="197"/>
      <c r="AA99" s="197"/>
      <c r="AB99" s="197"/>
      <c r="AC99" s="197"/>
      <c r="AD99" s="197"/>
      <c r="AE99" s="197"/>
      <c r="AF99" s="197"/>
      <c r="AG99" s="197"/>
      <c r="AH99" s="197"/>
      <c r="AI99" s="197"/>
      <c r="AJ99" s="197"/>
      <c r="AN99" s="3"/>
      <c r="AO99" s="43"/>
      <c r="AP99" s="43"/>
      <c r="AQ99" s="43"/>
      <c r="AR99" s="43"/>
      <c r="AS99" s="43"/>
      <c r="AT99" s="43"/>
      <c r="AU99" s="43"/>
      <c r="AV99" s="43"/>
      <c r="AW99" s="43"/>
      <c r="AX99" s="43"/>
      <c r="AY99" s="43"/>
      <c r="AZ99" s="43"/>
      <c r="BA99" s="43"/>
      <c r="BB99" s="43"/>
      <c r="BC99" s="43"/>
      <c r="BD99" s="43"/>
      <c r="BE99" s="43"/>
      <c r="BF99" s="43"/>
      <c r="BG99" s="43"/>
      <c r="BH99" s="43"/>
      <c r="BI99" s="43"/>
      <c r="BJ99" s="43"/>
      <c r="BK99" s="43"/>
      <c r="BL99" s="43"/>
      <c r="BM99" s="43"/>
      <c r="BN99" s="43"/>
      <c r="BO99" s="43"/>
      <c r="BP99" s="43"/>
      <c r="BQ99" s="43"/>
      <c r="BR99" s="43"/>
      <c r="BS99" s="43"/>
      <c r="BT99" s="43"/>
      <c r="BU99" s="43"/>
      <c r="BV99" s="43"/>
      <c r="BW99" s="43"/>
    </row>
    <row r="100" spans="2:75" ht="15" customHeight="1" x14ac:dyDescent="0.25">
      <c r="B100" s="1"/>
      <c r="C100" s="1"/>
      <c r="D100" s="197"/>
      <c r="E100" s="197"/>
      <c r="F100" s="197"/>
      <c r="G100" s="197"/>
      <c r="H100" s="197"/>
      <c r="I100" s="197"/>
      <c r="J100" s="197"/>
      <c r="K100" s="197"/>
      <c r="L100" s="197"/>
      <c r="M100" s="197"/>
      <c r="N100" s="197"/>
      <c r="O100" s="197"/>
      <c r="P100" s="197"/>
      <c r="Q100" s="197"/>
      <c r="R100" s="197"/>
      <c r="S100" s="197"/>
      <c r="T100" s="197"/>
      <c r="U100" s="197"/>
      <c r="V100" s="197"/>
      <c r="W100" s="197"/>
      <c r="X100" s="197"/>
      <c r="Y100" s="197"/>
      <c r="Z100" s="197"/>
      <c r="AA100" s="197"/>
      <c r="AB100" s="197"/>
      <c r="AC100" s="197"/>
      <c r="AD100" s="197"/>
      <c r="AE100" s="197"/>
      <c r="AF100" s="197"/>
      <c r="AG100" s="197"/>
      <c r="AH100" s="197"/>
      <c r="AI100" s="197"/>
      <c r="AJ100" s="197"/>
      <c r="AN100" s="3"/>
      <c r="AO100" s="43"/>
      <c r="AP100" s="43"/>
      <c r="AQ100" s="43"/>
      <c r="AR100" s="43"/>
      <c r="AS100" s="43"/>
      <c r="AT100" s="43"/>
      <c r="AU100" s="43"/>
      <c r="AV100" s="43"/>
      <c r="AW100" s="43"/>
      <c r="AX100" s="43"/>
      <c r="AY100" s="43"/>
      <c r="AZ100" s="43"/>
      <c r="BA100" s="43"/>
      <c r="BB100" s="43"/>
      <c r="BC100" s="43"/>
      <c r="BD100" s="43"/>
      <c r="BE100" s="43"/>
      <c r="BF100" s="43"/>
      <c r="BG100" s="43"/>
      <c r="BH100" s="43"/>
      <c r="BI100" s="43"/>
      <c r="BJ100" s="43"/>
      <c r="BK100" s="43"/>
      <c r="BL100" s="43"/>
      <c r="BM100" s="43"/>
      <c r="BN100" s="43"/>
      <c r="BO100" s="43"/>
      <c r="BP100" s="43"/>
      <c r="BQ100" s="43"/>
      <c r="BR100" s="43"/>
      <c r="BS100" s="43"/>
      <c r="BT100" s="43"/>
      <c r="BU100" s="43"/>
      <c r="BV100" s="43"/>
      <c r="BW100" s="43"/>
    </row>
    <row r="101" spans="2:75" ht="15" customHeight="1" x14ac:dyDescent="0.25">
      <c r="B101" s="71"/>
      <c r="C101" s="1"/>
      <c r="D101" s="90" t="s">
        <v>393</v>
      </c>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35"/>
      <c r="AD101" s="135"/>
      <c r="AE101" s="135"/>
      <c r="AF101" s="135"/>
      <c r="AG101" s="135"/>
      <c r="AH101" s="135"/>
      <c r="AI101" s="135"/>
      <c r="AJ101" s="135"/>
      <c r="AN101" s="3"/>
      <c r="AO101" s="43"/>
      <c r="AP101" s="43"/>
      <c r="AQ101" s="43"/>
      <c r="AR101" s="43"/>
      <c r="AS101" s="43"/>
      <c r="AT101" s="43"/>
      <c r="AU101" s="43"/>
      <c r="AV101" s="43"/>
      <c r="AW101" s="43"/>
      <c r="AX101" s="43"/>
      <c r="AY101" s="43"/>
      <c r="AZ101" s="43"/>
      <c r="BA101" s="43"/>
      <c r="BB101" s="43"/>
      <c r="BC101" s="43"/>
      <c r="BD101" s="43"/>
      <c r="BE101" s="43"/>
      <c r="BF101" s="43"/>
      <c r="BG101" s="43"/>
      <c r="BH101" s="43"/>
      <c r="BI101" s="43"/>
      <c r="BJ101" s="43"/>
      <c r="BK101" s="43"/>
      <c r="BL101" s="43"/>
      <c r="BM101" s="43"/>
      <c r="BN101" s="43"/>
      <c r="BO101" s="43"/>
      <c r="BP101" s="43"/>
      <c r="BQ101" s="43"/>
      <c r="BR101" s="43"/>
      <c r="BS101" s="43"/>
      <c r="BT101" s="43"/>
      <c r="BU101" s="43"/>
      <c r="BV101" s="43"/>
      <c r="BW101" s="43"/>
    </row>
    <row r="102" spans="2:75" ht="4.9000000000000004" customHeight="1" x14ac:dyDescent="0.25">
      <c r="B102" s="1"/>
      <c r="C102" s="1"/>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35"/>
      <c r="AD102" s="135"/>
      <c r="AE102" s="135"/>
      <c r="AF102" s="135"/>
      <c r="AG102" s="135"/>
      <c r="AH102" s="135"/>
      <c r="AI102" s="135"/>
      <c r="AJ102" s="135"/>
      <c r="AN102" s="3"/>
      <c r="AO102" s="43"/>
      <c r="AP102" s="43"/>
      <c r="AQ102" s="43"/>
      <c r="AR102" s="43"/>
      <c r="AS102" s="43"/>
      <c r="AT102" s="43"/>
      <c r="AU102" s="43"/>
      <c r="AV102" s="43"/>
      <c r="AW102" s="43"/>
      <c r="AX102" s="43"/>
      <c r="AY102" s="43"/>
      <c r="AZ102" s="43"/>
      <c r="BA102" s="43"/>
      <c r="BB102" s="43"/>
      <c r="BC102" s="43"/>
      <c r="BD102" s="43"/>
      <c r="BE102" s="43"/>
      <c r="BF102" s="43"/>
      <c r="BG102" s="43"/>
      <c r="BH102" s="43"/>
      <c r="BI102" s="43"/>
      <c r="BJ102" s="43"/>
      <c r="BK102" s="43"/>
      <c r="BL102" s="43"/>
      <c r="BM102" s="43"/>
      <c r="BN102" s="43"/>
      <c r="BO102" s="43"/>
      <c r="BP102" s="43"/>
      <c r="BQ102" s="43"/>
      <c r="BR102" s="43"/>
      <c r="BS102" s="43"/>
      <c r="BT102" s="43"/>
      <c r="BU102" s="43"/>
      <c r="BV102" s="43"/>
      <c r="BW102" s="43"/>
    </row>
    <row r="103" spans="2:75" ht="15" customHeight="1" x14ac:dyDescent="0.25">
      <c r="D103" s="133" t="s">
        <v>232</v>
      </c>
      <c r="E103" s="213"/>
      <c r="F103" s="213"/>
      <c r="G103" s="213"/>
      <c r="H103" s="213"/>
      <c r="I103" s="213"/>
      <c r="J103" s="213"/>
      <c r="K103" s="213"/>
      <c r="L103" s="213"/>
      <c r="M103" s="213"/>
      <c r="N103" s="213"/>
      <c r="O103" s="213"/>
      <c r="P103" s="213"/>
      <c r="Q103" s="213"/>
      <c r="R103" s="213"/>
      <c r="S103" s="213"/>
      <c r="T103" s="213"/>
      <c r="U103" s="213"/>
      <c r="V103" s="213"/>
      <c r="Y103" s="47" t="s">
        <v>394</v>
      </c>
      <c r="AN103" s="3"/>
      <c r="AO103" s="43"/>
      <c r="AP103" s="43"/>
      <c r="AQ103" s="43"/>
      <c r="AR103" s="43"/>
      <c r="AS103" s="43"/>
      <c r="AT103" s="43"/>
      <c r="AU103" s="43"/>
      <c r="AV103" s="43"/>
      <c r="AW103" s="43"/>
      <c r="AX103" s="43"/>
      <c r="AY103" s="43"/>
      <c r="AZ103" s="43"/>
      <c r="BA103" s="43"/>
      <c r="BB103" s="43"/>
      <c r="BC103" s="43"/>
      <c r="BD103" s="43"/>
      <c r="BE103" s="43"/>
      <c r="BF103" s="43"/>
      <c r="BG103" s="43"/>
      <c r="BH103" s="43"/>
      <c r="BI103" s="43"/>
      <c r="BJ103" s="43"/>
      <c r="BK103" s="43"/>
      <c r="BL103" s="43"/>
      <c r="BM103" s="43"/>
      <c r="BN103" s="43"/>
      <c r="BO103" s="43"/>
      <c r="BP103" s="43"/>
      <c r="BQ103" s="43"/>
      <c r="BR103" s="43"/>
      <c r="BS103" s="43"/>
      <c r="BT103" s="43"/>
      <c r="BU103" s="43"/>
      <c r="BV103" s="43"/>
      <c r="BW103" s="43"/>
    </row>
    <row r="104" spans="2:75" ht="15" customHeight="1" x14ac:dyDescent="0.25">
      <c r="D104" s="133" t="s">
        <v>116</v>
      </c>
      <c r="E104" s="208"/>
      <c r="F104" s="208"/>
      <c r="G104" s="208"/>
      <c r="H104" s="208"/>
      <c r="I104" s="208"/>
      <c r="J104" s="208"/>
      <c r="K104" s="208"/>
      <c r="L104" s="208"/>
      <c r="M104" s="208"/>
      <c r="N104" s="208"/>
      <c r="O104" s="208"/>
      <c r="P104" s="208"/>
      <c r="Q104" s="208"/>
      <c r="R104" s="208"/>
      <c r="S104" s="208"/>
      <c r="T104" s="208"/>
      <c r="U104" s="208"/>
      <c r="V104" s="208"/>
      <c r="Z104" s="225"/>
      <c r="AA104" s="225"/>
      <c r="AB104" s="225"/>
      <c r="AC104" s="225"/>
      <c r="AD104" s="225"/>
      <c r="AE104" s="225"/>
      <c r="AF104" s="225"/>
      <c r="AG104" s="225"/>
      <c r="AH104" s="225"/>
      <c r="AI104" s="225"/>
      <c r="AJ104" s="225"/>
      <c r="AL104" s="117">
        <f>IF(ISBLANK(Z104),1,2)</f>
        <v>1</v>
      </c>
      <c r="AN104" s="3"/>
      <c r="AO104" s="43"/>
      <c r="AP104" s="43"/>
      <c r="AQ104" s="43"/>
      <c r="AR104" s="43"/>
      <c r="AS104" s="43"/>
      <c r="AT104" s="43"/>
      <c r="AU104" s="43"/>
      <c r="AV104" s="43"/>
      <c r="AW104" s="43"/>
      <c r="AX104" s="43"/>
      <c r="AY104" s="43"/>
      <c r="AZ104" s="43"/>
      <c r="BA104" s="43"/>
      <c r="BB104" s="43"/>
      <c r="BC104" s="43"/>
      <c r="BD104" s="43"/>
      <c r="BE104" s="43"/>
      <c r="BF104" s="43"/>
      <c r="BG104" s="43"/>
      <c r="BH104" s="43"/>
      <c r="BI104" s="43"/>
      <c r="BJ104" s="43"/>
      <c r="BK104" s="43"/>
      <c r="BL104" s="43"/>
      <c r="BM104" s="43"/>
      <c r="BN104" s="43"/>
      <c r="BO104" s="43"/>
      <c r="BP104" s="43"/>
      <c r="BQ104" s="43"/>
      <c r="BR104" s="43"/>
      <c r="BS104" s="43"/>
      <c r="BT104" s="43"/>
      <c r="BU104" s="43"/>
      <c r="BV104" s="43"/>
      <c r="BW104" s="43"/>
    </row>
    <row r="105" spans="2:75" ht="15" customHeight="1" x14ac:dyDescent="0.25">
      <c r="D105" s="133" t="s">
        <v>119</v>
      </c>
      <c r="E105" s="208"/>
      <c r="F105" s="208"/>
      <c r="G105" s="208"/>
      <c r="H105" s="208"/>
      <c r="I105" s="208"/>
      <c r="J105" s="208"/>
      <c r="K105" s="208"/>
      <c r="L105" s="208"/>
      <c r="M105" s="208"/>
      <c r="N105" s="208"/>
      <c r="O105" s="208"/>
      <c r="P105" s="208"/>
      <c r="Q105" s="208"/>
      <c r="R105" s="208"/>
      <c r="S105" s="208"/>
      <c r="T105" s="208"/>
      <c r="U105" s="208"/>
      <c r="V105" s="208"/>
      <c r="Y105" s="89"/>
      <c r="Z105" s="226"/>
      <c r="AA105" s="226"/>
      <c r="AB105" s="226"/>
      <c r="AC105" s="226"/>
      <c r="AD105" s="226"/>
      <c r="AE105" s="226"/>
      <c r="AF105" s="226"/>
      <c r="AG105" s="226"/>
      <c r="AH105" s="226"/>
      <c r="AI105" s="226"/>
      <c r="AJ105" s="226"/>
      <c r="AN105" s="3"/>
      <c r="AO105" s="43"/>
      <c r="AP105" s="43"/>
      <c r="AQ105" s="43"/>
      <c r="AR105" s="43"/>
      <c r="AS105" s="43"/>
      <c r="AT105" s="43"/>
      <c r="AU105" s="43"/>
      <c r="AV105" s="43"/>
      <c r="AW105" s="43"/>
      <c r="AX105" s="43"/>
      <c r="AY105" s="43"/>
      <c r="AZ105" s="43"/>
      <c r="BA105" s="43"/>
      <c r="BB105" s="43"/>
      <c r="BC105" s="43"/>
      <c r="BD105" s="43"/>
      <c r="BE105" s="43"/>
      <c r="BF105" s="43"/>
      <c r="BG105" s="43"/>
      <c r="BH105" s="43"/>
      <c r="BI105" s="43"/>
      <c r="BJ105" s="43"/>
      <c r="BK105" s="43"/>
      <c r="BL105" s="43"/>
      <c r="BM105" s="43"/>
      <c r="BN105" s="43"/>
      <c r="BO105" s="43"/>
      <c r="BP105" s="43"/>
      <c r="BQ105" s="43"/>
      <c r="BR105" s="43"/>
      <c r="BS105" s="43"/>
      <c r="BT105" s="43"/>
      <c r="BU105" s="43"/>
      <c r="BV105" s="43"/>
      <c r="BW105" s="43"/>
    </row>
    <row r="106" spans="2:75" ht="15" customHeight="1" x14ac:dyDescent="0.25">
      <c r="D106" s="133"/>
      <c r="E106" s="208"/>
      <c r="F106" s="208"/>
      <c r="G106" s="208"/>
      <c r="H106" s="208"/>
      <c r="I106" s="208"/>
      <c r="J106" s="208"/>
      <c r="K106" s="208"/>
      <c r="L106" s="208"/>
      <c r="M106" s="208"/>
      <c r="N106" s="208"/>
      <c r="O106" s="208"/>
      <c r="P106" s="208"/>
      <c r="Q106" s="208"/>
      <c r="R106" s="208"/>
      <c r="S106" s="208"/>
      <c r="T106" s="208"/>
      <c r="U106" s="208"/>
      <c r="V106" s="208"/>
      <c r="Y106" s="3" t="s">
        <v>395</v>
      </c>
      <c r="AN106" s="3"/>
      <c r="AO106" s="43"/>
      <c r="AP106" s="43"/>
      <c r="AQ106" s="43"/>
      <c r="AR106" s="43"/>
      <c r="AS106" s="43"/>
      <c r="AT106" s="43"/>
      <c r="AU106" s="43"/>
      <c r="AV106" s="43"/>
      <c r="AW106" s="43"/>
      <c r="AX106" s="43"/>
      <c r="AY106" s="43"/>
      <c r="AZ106" s="43"/>
      <c r="BA106" s="43"/>
      <c r="BB106" s="43"/>
      <c r="BC106" s="43"/>
      <c r="BD106" s="43"/>
      <c r="BE106" s="43"/>
      <c r="BF106" s="43"/>
      <c r="BG106" s="43"/>
      <c r="BH106" s="43"/>
      <c r="BI106" s="43"/>
      <c r="BJ106" s="43"/>
      <c r="BK106" s="43"/>
      <c r="BL106" s="43"/>
      <c r="BM106" s="43"/>
      <c r="BN106" s="43"/>
      <c r="BO106" s="43"/>
      <c r="BP106" s="43"/>
      <c r="BQ106" s="43"/>
      <c r="BR106" s="43"/>
      <c r="BS106" s="43"/>
      <c r="BT106" s="43"/>
      <c r="BU106" s="43"/>
      <c r="BV106" s="43"/>
      <c r="BW106" s="43"/>
    </row>
    <row r="107" spans="2:75" ht="15" customHeight="1" x14ac:dyDescent="0.25">
      <c r="C107" s="72"/>
      <c r="D107" s="133" t="s">
        <v>234</v>
      </c>
      <c r="E107" s="173"/>
      <c r="F107" s="208"/>
      <c r="G107" s="208"/>
      <c r="H107" s="208"/>
      <c r="I107" s="208"/>
      <c r="J107" s="208"/>
      <c r="K107" s="208"/>
      <c r="L107" s="208"/>
      <c r="M107" s="208"/>
      <c r="N107" s="208"/>
      <c r="O107" s="208"/>
      <c r="P107" s="208"/>
      <c r="Q107" s="208"/>
      <c r="R107" s="208"/>
      <c r="S107" s="208"/>
      <c r="T107" s="208"/>
      <c r="U107" s="208"/>
      <c r="V107" s="208"/>
      <c r="W107" s="72"/>
      <c r="X107" s="72"/>
      <c r="Z107" s="181" t="str">
        <f>IF(ISBLANK(Z104),"Type?",VLOOKUP(Z104,Registration[#All],2))</f>
        <v>Type?</v>
      </c>
      <c r="AA107" s="181"/>
      <c r="AB107" s="181"/>
      <c r="AC107" s="181"/>
      <c r="AD107" s="181"/>
      <c r="AE107" s="166"/>
      <c r="AF107" s="166"/>
      <c r="AG107" s="166"/>
      <c r="AH107" s="166"/>
      <c r="AI107" s="166"/>
      <c r="AJ107" s="166"/>
      <c r="AN107" s="3"/>
      <c r="AO107" s="43"/>
      <c r="AP107" s="43"/>
      <c r="AQ107" s="43"/>
      <c r="AR107" s="43"/>
      <c r="AS107" s="43"/>
      <c r="AT107" s="43"/>
      <c r="AU107" s="43"/>
      <c r="AV107" s="43"/>
      <c r="AW107" s="43"/>
      <c r="AX107" s="43"/>
      <c r="AY107" s="43"/>
      <c r="AZ107" s="43"/>
      <c r="BA107" s="43"/>
      <c r="BB107" s="43"/>
      <c r="BC107" s="43"/>
      <c r="BD107" s="43"/>
      <c r="BE107" s="43"/>
      <c r="BF107" s="43"/>
      <c r="BG107" s="43"/>
      <c r="BH107" s="43"/>
      <c r="BI107" s="43"/>
      <c r="BJ107" s="43"/>
      <c r="BK107" s="43"/>
      <c r="BL107" s="43"/>
      <c r="BM107" s="43"/>
      <c r="BN107" s="43"/>
      <c r="BO107" s="43"/>
      <c r="BP107" s="43"/>
      <c r="BQ107" s="43"/>
      <c r="BR107" s="43"/>
      <c r="BS107" s="43"/>
      <c r="BT107" s="43"/>
      <c r="BU107" s="43"/>
      <c r="BV107" s="43"/>
      <c r="BW107" s="43"/>
    </row>
    <row r="108" spans="2:75" ht="15" customHeight="1" x14ac:dyDescent="0.25">
      <c r="D108" s="133" t="s">
        <v>235</v>
      </c>
      <c r="E108" s="227"/>
      <c r="F108" s="227"/>
      <c r="G108" s="227"/>
      <c r="H108" s="227"/>
      <c r="I108" s="227"/>
      <c r="J108" s="227"/>
      <c r="K108" s="227"/>
      <c r="L108" s="227"/>
      <c r="M108" s="227"/>
      <c r="N108" s="227"/>
      <c r="O108" s="227"/>
      <c r="P108" s="227"/>
      <c r="Q108" s="227"/>
      <c r="R108" s="227"/>
      <c r="S108" s="227"/>
      <c r="T108" s="227"/>
      <c r="U108" s="227"/>
      <c r="V108" s="227"/>
      <c r="AN108" s="3"/>
      <c r="AO108" s="43"/>
      <c r="AP108" s="43"/>
      <c r="AQ108" s="43"/>
      <c r="AR108" s="43"/>
      <c r="AS108" s="43"/>
      <c r="AT108" s="43"/>
      <c r="AU108" s="43"/>
      <c r="AV108" s="43"/>
      <c r="AW108" s="43"/>
      <c r="AX108" s="43"/>
      <c r="AY108" s="43"/>
      <c r="AZ108" s="43"/>
      <c r="BA108" s="43"/>
      <c r="BB108" s="43"/>
      <c r="BC108" s="43"/>
      <c r="BD108" s="43"/>
      <c r="BE108" s="43"/>
      <c r="BF108" s="43"/>
      <c r="BG108" s="43"/>
      <c r="BH108" s="43"/>
      <c r="BI108" s="43"/>
      <c r="BJ108" s="43"/>
      <c r="BK108" s="43"/>
      <c r="BL108" s="43"/>
      <c r="BM108" s="43"/>
      <c r="BN108" s="43"/>
      <c r="BO108" s="43"/>
      <c r="BP108" s="43"/>
      <c r="BQ108" s="43"/>
      <c r="BR108" s="43"/>
      <c r="BS108" s="43"/>
      <c r="BT108" s="43"/>
      <c r="BU108" s="43"/>
      <c r="BV108" s="43"/>
      <c r="BW108" s="43"/>
    </row>
    <row r="109" spans="2:75" ht="15" customHeight="1" x14ac:dyDescent="0.25">
      <c r="D109" s="133"/>
      <c r="AN109" s="3"/>
      <c r="AO109" s="43"/>
      <c r="AP109" s="43"/>
      <c r="AQ109" s="43"/>
      <c r="AR109" s="43"/>
      <c r="AS109" s="43"/>
      <c r="AT109" s="43"/>
      <c r="AU109" s="43"/>
      <c r="AV109" s="43"/>
      <c r="AW109" s="43"/>
      <c r="AX109" s="43"/>
      <c r="AY109" s="43"/>
      <c r="AZ109" s="43"/>
      <c r="BA109" s="43"/>
      <c r="BB109" s="43"/>
      <c r="BC109" s="43"/>
      <c r="BD109" s="43"/>
      <c r="BE109" s="43"/>
      <c r="BF109" s="43"/>
      <c r="BG109" s="43"/>
      <c r="BH109" s="43"/>
      <c r="BI109" s="43"/>
      <c r="BJ109" s="43"/>
      <c r="BK109" s="43"/>
      <c r="BL109" s="43"/>
      <c r="BM109" s="43"/>
      <c r="BN109" s="43"/>
      <c r="BO109" s="43"/>
      <c r="BP109" s="43"/>
      <c r="BQ109" s="43"/>
      <c r="BR109" s="43"/>
      <c r="BS109" s="43"/>
      <c r="BT109" s="43"/>
      <c r="BU109" s="43"/>
      <c r="BV109" s="43"/>
      <c r="BW109" s="43"/>
    </row>
    <row r="110" spans="2:75" ht="15" customHeight="1" x14ac:dyDescent="0.25">
      <c r="D110" s="133" t="s">
        <v>236</v>
      </c>
      <c r="E110" s="84"/>
      <c r="F110" s="84"/>
      <c r="G110" s="84"/>
      <c r="H110" s="84"/>
      <c r="I110" s="84"/>
      <c r="J110" s="84"/>
      <c r="K110" s="84"/>
      <c r="L110" s="84"/>
      <c r="M110" s="84"/>
      <c r="N110" s="84"/>
      <c r="O110" s="84"/>
      <c r="P110" s="84"/>
      <c r="Q110" s="84"/>
      <c r="R110" s="84"/>
      <c r="S110" s="84"/>
      <c r="T110" s="84"/>
      <c r="U110" s="84"/>
      <c r="V110" s="84"/>
      <c r="Y110" s="133" t="s">
        <v>100</v>
      </c>
      <c r="Z110" s="214"/>
      <c r="AA110" s="214"/>
      <c r="AB110" s="214"/>
      <c r="AC110" s="214"/>
      <c r="AD110" s="214"/>
      <c r="AE110" s="214"/>
      <c r="AF110" s="83"/>
      <c r="AG110" s="83"/>
      <c r="AN110" s="3"/>
      <c r="AO110" s="43"/>
      <c r="AP110" s="43"/>
      <c r="AQ110" s="43"/>
      <c r="AR110" s="43"/>
      <c r="AS110" s="43"/>
      <c r="AT110" s="43"/>
      <c r="AU110" s="43"/>
      <c r="AV110" s="43"/>
      <c r="AW110" s="43"/>
      <c r="AX110" s="43"/>
      <c r="AY110" s="43"/>
      <c r="AZ110" s="43"/>
      <c r="BA110" s="43"/>
      <c r="BB110" s="43"/>
      <c r="BC110" s="43"/>
      <c r="BD110" s="43"/>
      <c r="BE110" s="43"/>
      <c r="BF110" s="43"/>
      <c r="BG110" s="43"/>
      <c r="BH110" s="43"/>
      <c r="BI110" s="43"/>
      <c r="BJ110" s="43"/>
      <c r="BK110" s="43"/>
      <c r="BL110" s="43"/>
      <c r="BM110" s="43"/>
      <c r="BN110" s="43"/>
      <c r="BO110" s="43"/>
      <c r="BP110" s="43"/>
      <c r="BQ110" s="43"/>
      <c r="BR110" s="43"/>
      <c r="BS110" s="43"/>
      <c r="BT110" s="43"/>
      <c r="BU110" s="43"/>
      <c r="BV110" s="43"/>
      <c r="BW110" s="43"/>
    </row>
    <row r="111" spans="2:75" ht="15" customHeight="1" x14ac:dyDescent="0.25">
      <c r="D111" s="133"/>
      <c r="Z111" s="83"/>
      <c r="AA111" s="83"/>
      <c r="AB111" s="83"/>
      <c r="AC111" s="83"/>
      <c r="AD111" s="83"/>
      <c r="AE111" s="83"/>
      <c r="AF111" s="83"/>
      <c r="AG111" s="83"/>
      <c r="AN111" s="3"/>
      <c r="AO111" s="43"/>
      <c r="AP111" s="43"/>
      <c r="AQ111" s="43"/>
      <c r="AR111" s="43"/>
      <c r="AS111" s="43"/>
      <c r="AT111" s="43"/>
      <c r="AU111" s="43"/>
      <c r="AV111" s="43"/>
      <c r="AW111" s="43"/>
      <c r="AX111" s="43"/>
      <c r="AY111" s="43"/>
      <c r="AZ111" s="43"/>
      <c r="BA111" s="43"/>
      <c r="BB111" s="43"/>
      <c r="BC111" s="43"/>
      <c r="BD111" s="43"/>
      <c r="BE111" s="43"/>
      <c r="BF111" s="43"/>
      <c r="BG111" s="43"/>
      <c r="BH111" s="43"/>
      <c r="BI111" s="43"/>
      <c r="BJ111" s="43"/>
      <c r="BK111" s="43"/>
      <c r="BL111" s="43"/>
      <c r="BM111" s="43"/>
      <c r="BN111" s="43"/>
      <c r="BO111" s="43"/>
      <c r="BP111" s="43"/>
      <c r="BQ111" s="43"/>
      <c r="BR111" s="43"/>
      <c r="BS111" s="43"/>
      <c r="BT111" s="43"/>
      <c r="BU111" s="43"/>
      <c r="BV111" s="43"/>
      <c r="BW111" s="43"/>
    </row>
    <row r="112" spans="2:75" ht="15" customHeight="1" x14ac:dyDescent="0.25">
      <c r="D112" s="133"/>
      <c r="Z112" s="83"/>
      <c r="AA112" s="83"/>
      <c r="AB112" s="83"/>
      <c r="AC112" s="83"/>
      <c r="AD112" s="83"/>
      <c r="AE112" s="83"/>
      <c r="AF112" s="83"/>
      <c r="AG112" s="83"/>
      <c r="AN112" s="3"/>
      <c r="AO112" s="43"/>
      <c r="AP112" s="43"/>
      <c r="AQ112" s="43"/>
      <c r="AR112" s="43"/>
      <c r="AS112" s="43"/>
      <c r="AT112" s="43"/>
      <c r="AU112" s="43"/>
      <c r="AV112" s="43"/>
      <c r="AW112" s="43"/>
      <c r="AX112" s="43"/>
      <c r="AY112" s="43"/>
      <c r="AZ112" s="43"/>
      <c r="BA112" s="43"/>
      <c r="BB112" s="43"/>
      <c r="BC112" s="43"/>
      <c r="BD112" s="43"/>
      <c r="BE112" s="43"/>
      <c r="BF112" s="43"/>
      <c r="BG112" s="43"/>
      <c r="BH112" s="43"/>
      <c r="BI112" s="43"/>
      <c r="BJ112" s="43"/>
      <c r="BK112" s="43"/>
      <c r="BL112" s="43"/>
      <c r="BM112" s="43"/>
      <c r="BN112" s="43"/>
      <c r="BO112" s="43"/>
      <c r="BP112" s="43"/>
      <c r="BQ112" s="43"/>
      <c r="BR112" s="43"/>
      <c r="BS112" s="43"/>
      <c r="BT112" s="43"/>
      <c r="BU112" s="43"/>
      <c r="BV112" s="43"/>
      <c r="BW112" s="43"/>
    </row>
    <row r="113" spans="2:75" ht="15" customHeight="1" x14ac:dyDescent="0.25">
      <c r="D113" s="133"/>
      <c r="Z113" s="83"/>
      <c r="AA113" s="83"/>
      <c r="AB113" s="83"/>
      <c r="AC113" s="83"/>
      <c r="AD113" s="83"/>
      <c r="AE113" s="83"/>
      <c r="AF113" s="83"/>
      <c r="AG113" s="83"/>
      <c r="AN113" s="3"/>
      <c r="AO113" s="43"/>
      <c r="AP113" s="43"/>
      <c r="AQ113" s="43"/>
      <c r="AR113" s="43"/>
      <c r="AS113" s="43"/>
      <c r="AT113" s="43"/>
      <c r="AU113" s="43"/>
      <c r="AV113" s="43"/>
      <c r="AW113" s="43"/>
      <c r="AX113" s="43"/>
      <c r="AY113" s="43"/>
      <c r="AZ113" s="43"/>
      <c r="BA113" s="43"/>
      <c r="BB113" s="43"/>
      <c r="BC113" s="43"/>
      <c r="BD113" s="43"/>
      <c r="BE113" s="43"/>
      <c r="BF113" s="43"/>
      <c r="BG113" s="43"/>
      <c r="BH113" s="43"/>
      <c r="BI113" s="43"/>
      <c r="BJ113" s="43"/>
      <c r="BK113" s="43"/>
      <c r="BL113" s="43"/>
      <c r="BM113" s="43"/>
      <c r="BN113" s="43"/>
      <c r="BO113" s="43"/>
      <c r="BP113" s="43"/>
      <c r="BQ113" s="43"/>
      <c r="BR113" s="43"/>
      <c r="BS113" s="43"/>
      <c r="BT113" s="43"/>
      <c r="BU113" s="43"/>
      <c r="BV113" s="43"/>
      <c r="BW113" s="43"/>
    </row>
    <row r="114" spans="2:75" ht="15" customHeight="1" x14ac:dyDescent="0.25">
      <c r="AN114" s="3"/>
      <c r="AO114" s="43"/>
      <c r="AP114" s="43"/>
      <c r="AQ114" s="43"/>
      <c r="AR114" s="43"/>
      <c r="AS114" s="43"/>
      <c r="AT114" s="43"/>
      <c r="AU114" s="43"/>
      <c r="AV114" s="43"/>
      <c r="AW114" s="43"/>
      <c r="AX114" s="43"/>
      <c r="AY114" s="43"/>
      <c r="AZ114" s="43"/>
      <c r="BA114" s="43"/>
      <c r="BB114" s="43"/>
      <c r="BC114" s="43"/>
      <c r="BD114" s="43"/>
      <c r="BE114" s="43"/>
      <c r="BF114" s="43"/>
      <c r="BG114" s="43"/>
      <c r="BH114" s="43"/>
      <c r="BI114" s="43"/>
      <c r="BJ114" s="43"/>
      <c r="BK114" s="43"/>
      <c r="BL114" s="43"/>
      <c r="BM114" s="43"/>
      <c r="BN114" s="43"/>
      <c r="BO114" s="43"/>
      <c r="BP114" s="43"/>
      <c r="BQ114" s="43"/>
      <c r="BR114" s="43"/>
      <c r="BS114" s="43"/>
      <c r="BT114" s="43"/>
      <c r="BU114" s="43"/>
      <c r="BV114" s="43"/>
      <c r="BW114" s="43"/>
    </row>
    <row r="115" spans="2:75" ht="15" customHeight="1" x14ac:dyDescent="0.25">
      <c r="B115" s="158">
        <f>Tables!$C$13</f>
        <v>45031</v>
      </c>
      <c r="C115" s="158"/>
      <c r="D115" s="158"/>
      <c r="E115" s="158"/>
      <c r="F115" s="158"/>
      <c r="G115" s="158"/>
      <c r="H115" s="158"/>
      <c r="R115" s="179" t="s">
        <v>396</v>
      </c>
      <c r="S115" s="179"/>
      <c r="T115" s="179"/>
      <c r="U115" s="179"/>
      <c r="AN115" s="3"/>
      <c r="AO115" s="43"/>
      <c r="AP115" s="43"/>
      <c r="AQ115" s="43"/>
      <c r="AR115" s="43"/>
      <c r="AS115" s="43"/>
      <c r="AT115" s="43"/>
      <c r="AU115" s="43"/>
      <c r="AV115" s="43"/>
      <c r="AW115" s="43"/>
      <c r="AX115" s="43"/>
      <c r="AY115" s="43"/>
      <c r="AZ115" s="43"/>
      <c r="BA115" s="43"/>
      <c r="BB115" s="43"/>
      <c r="BC115" s="43"/>
      <c r="BD115" s="43"/>
      <c r="BE115" s="43"/>
      <c r="BF115" s="43"/>
      <c r="BG115" s="43"/>
      <c r="BH115" s="43"/>
      <c r="BI115" s="43"/>
      <c r="BJ115" s="43"/>
      <c r="BK115" s="43"/>
      <c r="BL115" s="43"/>
      <c r="BM115" s="43"/>
      <c r="BN115" s="43"/>
      <c r="BO115" s="43"/>
      <c r="BP115" s="43"/>
      <c r="BQ115" s="43"/>
      <c r="BR115" s="43"/>
      <c r="BS115" s="43"/>
      <c r="BT115" s="43"/>
      <c r="BU115" s="43"/>
      <c r="BV115" s="43"/>
      <c r="BW115" s="43"/>
    </row>
    <row r="116" spans="2:75" ht="15" customHeight="1" x14ac:dyDescent="0.25">
      <c r="AL116" s="132"/>
      <c r="AM116" s="132"/>
      <c r="AN116" s="3"/>
    </row>
    <row r="117" spans="2:75" ht="15" hidden="1" customHeight="1" x14ac:dyDescent="0.25"/>
    <row r="118" spans="2:75" ht="15" hidden="1" customHeight="1" x14ac:dyDescent="0.25"/>
    <row r="119" spans="2:75" ht="15" hidden="1" customHeight="1" x14ac:dyDescent="0.25"/>
    <row r="120" spans="2:75" ht="15" hidden="1" customHeight="1" x14ac:dyDescent="0.25"/>
    <row r="121" spans="2:75" ht="15" hidden="1" customHeight="1" x14ac:dyDescent="0.25"/>
    <row r="122" spans="2:75" ht="15" hidden="1" customHeight="1" x14ac:dyDescent="0.25"/>
    <row r="123" spans="2:75" ht="15" hidden="1" customHeight="1" x14ac:dyDescent="0.25"/>
    <row r="124" spans="2:75" ht="15" hidden="1" customHeight="1" x14ac:dyDescent="0.25"/>
    <row r="125" spans="2:75" ht="15" hidden="1" customHeight="1" x14ac:dyDescent="0.25"/>
    <row r="126" spans="2:75" ht="15" hidden="1" customHeight="1" x14ac:dyDescent="0.25"/>
    <row r="127" spans="2:75" ht="15" hidden="1" customHeight="1" x14ac:dyDescent="0.25"/>
    <row r="128" spans="2:75" ht="15" hidden="1" customHeight="1" x14ac:dyDescent="0.25"/>
    <row r="129" ht="15" hidden="1" customHeight="1" x14ac:dyDescent="0.25"/>
    <row r="130" ht="15" hidden="1" customHeight="1" x14ac:dyDescent="0.25"/>
    <row r="131" ht="15" hidden="1" customHeight="1" x14ac:dyDescent="0.25"/>
    <row r="132" ht="15" hidden="1" customHeight="1" x14ac:dyDescent="0.25"/>
    <row r="133" ht="15" hidden="1" customHeight="1" x14ac:dyDescent="0.25"/>
    <row r="134" ht="15" hidden="1" customHeight="1" x14ac:dyDescent="0.25"/>
    <row r="135" ht="15" hidden="1" customHeight="1" x14ac:dyDescent="0.25"/>
    <row r="136" ht="15" hidden="1" customHeight="1" x14ac:dyDescent="0.25"/>
    <row r="137" ht="15" hidden="1" customHeight="1" x14ac:dyDescent="0.25"/>
    <row r="138" ht="15" hidden="1" customHeight="1" x14ac:dyDescent="0.25"/>
    <row r="139" ht="15" hidden="1" customHeight="1" x14ac:dyDescent="0.25"/>
    <row r="140" ht="15" hidden="1" customHeight="1" x14ac:dyDescent="0.25"/>
    <row r="141" ht="15" hidden="1" customHeight="1" x14ac:dyDescent="0.25"/>
    <row r="142" ht="15" hidden="1" customHeight="1" x14ac:dyDescent="0.25"/>
    <row r="143" ht="15" hidden="1" customHeight="1" x14ac:dyDescent="0.25"/>
    <row r="144" ht="15" hidden="1" customHeight="1" x14ac:dyDescent="0.25"/>
    <row r="145" ht="15" hidden="1" customHeight="1" x14ac:dyDescent="0.25"/>
    <row r="146" ht="15" hidden="1" customHeight="1" x14ac:dyDescent="0.25"/>
    <row r="147" ht="15" hidden="1" customHeight="1" x14ac:dyDescent="0.25"/>
    <row r="148" ht="15" hidden="1" customHeight="1" x14ac:dyDescent="0.25"/>
    <row r="149" ht="15" hidden="1" customHeight="1" x14ac:dyDescent="0.25"/>
    <row r="150" ht="15" hidden="1" customHeight="1" x14ac:dyDescent="0.25"/>
    <row r="151" ht="15" hidden="1" customHeight="1" x14ac:dyDescent="0.25"/>
    <row r="152" ht="15" hidden="1" customHeight="1" x14ac:dyDescent="0.25"/>
    <row r="153" ht="15" hidden="1" customHeight="1" x14ac:dyDescent="0.25"/>
  </sheetData>
  <sheetProtection algorithmName="SHA-512" hashValue="vcYeKu76XqCqYpJ9toV3GU/pPxahIoLYZOyJvAYOCaE/HPa1dSP6B+GSmbpG+bf1pXl0bKrhR0Dr1IZm9qyIoQ==" saltValue="HYmmhnQ4PZJAt8di5dcnrg==" spinCount="100000" sheet="1" objects="1" scenarios="1" selectLockedCells="1"/>
  <mergeCells count="53">
    <mergeCell ref="F74:U74"/>
    <mergeCell ref="B115:H115"/>
    <mergeCell ref="R115:U115"/>
    <mergeCell ref="B67:H67"/>
    <mergeCell ref="R67:U67"/>
    <mergeCell ref="E107:V107"/>
    <mergeCell ref="E108:V108"/>
    <mergeCell ref="F81:U81"/>
    <mergeCell ref="F72:U72"/>
    <mergeCell ref="F73:U73"/>
    <mergeCell ref="F78:U78"/>
    <mergeCell ref="F79:U79"/>
    <mergeCell ref="F77:U77"/>
    <mergeCell ref="F71:U71"/>
    <mergeCell ref="E68:Y68"/>
    <mergeCell ref="AE20:AJ20"/>
    <mergeCell ref="AE74:AJ74"/>
    <mergeCell ref="Z110:AE110"/>
    <mergeCell ref="F82:U82"/>
    <mergeCell ref="AE82:AJ82"/>
    <mergeCell ref="B85:AJ91"/>
    <mergeCell ref="E103:V103"/>
    <mergeCell ref="E104:V104"/>
    <mergeCell ref="E105:V105"/>
    <mergeCell ref="E106:V106"/>
    <mergeCell ref="Z104:AJ105"/>
    <mergeCell ref="Z107:AD107"/>
    <mergeCell ref="AE107:AJ107"/>
    <mergeCell ref="D99:AJ100"/>
    <mergeCell ref="Y79:AB79"/>
    <mergeCell ref="AG79:AJ79"/>
    <mergeCell ref="E7:X7"/>
    <mergeCell ref="AE7:AJ7"/>
    <mergeCell ref="F13:AJ13"/>
    <mergeCell ref="E17:Y17"/>
    <mergeCell ref="AE17:AJ17"/>
    <mergeCell ref="AE16:AJ16"/>
    <mergeCell ref="BF1:BV4"/>
    <mergeCell ref="AE68:AJ68"/>
    <mergeCell ref="AE69:AJ69"/>
    <mergeCell ref="Y73:AB73"/>
    <mergeCell ref="AG73:AJ73"/>
    <mergeCell ref="AO6:BE7"/>
    <mergeCell ref="T1:AK4"/>
    <mergeCell ref="Z63:AC63"/>
    <mergeCell ref="Z65:AC65"/>
    <mergeCell ref="E18:Y18"/>
    <mergeCell ref="AE18:AJ18"/>
    <mergeCell ref="E19:Y19"/>
    <mergeCell ref="AE19:AJ19"/>
    <mergeCell ref="E20:Y20"/>
    <mergeCell ref="E21:Y21"/>
    <mergeCell ref="AE21:AJ21"/>
  </mergeCells>
  <conditionalFormatting sqref="AE17 E17:Y21 AE21:AJ21 AE19:AE20">
    <cfRule type="expression" dxfId="30" priority="66">
      <formula>ISBLANK(E17)</formula>
    </cfRule>
  </conditionalFormatting>
  <conditionalFormatting sqref="E103:V108">
    <cfRule type="expression" dxfId="29" priority="65">
      <formula>ISBLANK(E103)</formula>
    </cfRule>
  </conditionalFormatting>
  <conditionalFormatting sqref="Z110:AE110">
    <cfRule type="expression" dxfId="28" priority="64">
      <formula>ISBLANK(Z110)</formula>
    </cfRule>
  </conditionalFormatting>
  <conditionalFormatting sqref="G23 M23">
    <cfRule type="expression" dxfId="27" priority="63">
      <formula>ISBLANK(G23)</formula>
    </cfRule>
  </conditionalFormatting>
  <conditionalFormatting sqref="AE18">
    <cfRule type="expression" dxfId="26" priority="62">
      <formula>ISBLANK(AE18)</formula>
    </cfRule>
  </conditionalFormatting>
  <conditionalFormatting sqref="N29 P29">
    <cfRule type="expression" priority="59" stopIfTrue="1">
      <formula>$AL$27=2</formula>
    </cfRule>
    <cfRule type="expression" priority="60" stopIfTrue="1">
      <formula>$AL$29=2</formula>
    </cfRule>
    <cfRule type="expression" dxfId="25" priority="61">
      <formula>ISBLANK(N29)</formula>
    </cfRule>
  </conditionalFormatting>
  <conditionalFormatting sqref="N31 P31">
    <cfRule type="expression" priority="56" stopIfTrue="1">
      <formula>$AL$27=2</formula>
    </cfRule>
    <cfRule type="expression" priority="57" stopIfTrue="1">
      <formula>$AL$31=2</formula>
    </cfRule>
    <cfRule type="expression" dxfId="24" priority="58">
      <formula>ISBLANK(N31)</formula>
    </cfRule>
  </conditionalFormatting>
  <conditionalFormatting sqref="AG29 AI29">
    <cfRule type="expression" priority="53" stopIfTrue="1">
      <formula>$AM$27=2</formula>
    </cfRule>
    <cfRule type="expression" priority="54" stopIfTrue="1">
      <formula>$AM$29=2</formula>
    </cfRule>
    <cfRule type="expression" dxfId="23" priority="55">
      <formula>ISBLANK(AG29)</formula>
    </cfRule>
  </conditionalFormatting>
  <conditionalFormatting sqref="AG31 AI31">
    <cfRule type="expression" priority="50" stopIfTrue="1">
      <formula>$AM$27=2</formula>
    </cfRule>
    <cfRule type="expression" priority="51" stopIfTrue="1">
      <formula>$AM$31=2</formula>
    </cfRule>
    <cfRule type="expression" dxfId="22" priority="52">
      <formula>$AM$31=1</formula>
    </cfRule>
  </conditionalFormatting>
  <conditionalFormatting sqref="N35 P35">
    <cfRule type="expression" priority="47" stopIfTrue="1">
      <formula>$AL$33=2</formula>
    </cfRule>
    <cfRule type="expression" priority="48" stopIfTrue="1">
      <formula>$AL$35=2</formula>
    </cfRule>
    <cfRule type="expression" dxfId="21" priority="49">
      <formula>$AL$35=1</formula>
    </cfRule>
  </conditionalFormatting>
  <conditionalFormatting sqref="N37 P37">
    <cfRule type="expression" priority="44" stopIfTrue="1">
      <formula>$AL$33=2</formula>
    </cfRule>
    <cfRule type="expression" priority="45" stopIfTrue="1">
      <formula>$AL$37=2</formula>
    </cfRule>
    <cfRule type="expression" dxfId="20" priority="46">
      <formula>$AL$37=1</formula>
    </cfRule>
  </conditionalFormatting>
  <conditionalFormatting sqref="AG35 AI35">
    <cfRule type="expression" priority="41" stopIfTrue="1">
      <formula>$AM$33=2</formula>
    </cfRule>
    <cfRule type="expression" priority="42" stopIfTrue="1">
      <formula>$AM$35=2</formula>
    </cfRule>
    <cfRule type="expression" dxfId="19" priority="43">
      <formula>$AM$35=1</formula>
    </cfRule>
  </conditionalFormatting>
  <conditionalFormatting sqref="AG37 AI37">
    <cfRule type="expression" priority="38" stopIfTrue="1">
      <formula>$AM$33=2</formula>
    </cfRule>
    <cfRule type="expression" priority="39" stopIfTrue="1">
      <formula>$AM$37=2</formula>
    </cfRule>
    <cfRule type="expression" dxfId="18" priority="40">
      <formula>$AM$37=1</formula>
    </cfRule>
  </conditionalFormatting>
  <conditionalFormatting sqref="N41 P41">
    <cfRule type="expression" priority="35" stopIfTrue="1">
      <formula>$AL$39=2</formula>
    </cfRule>
    <cfRule type="expression" priority="36" stopIfTrue="1">
      <formula>$AL$41=2</formula>
    </cfRule>
    <cfRule type="expression" dxfId="17" priority="37">
      <formula>$AL$41=1</formula>
    </cfRule>
  </conditionalFormatting>
  <conditionalFormatting sqref="N43 P43">
    <cfRule type="expression" priority="32" stopIfTrue="1">
      <formula>$AL$39=2</formula>
    </cfRule>
    <cfRule type="expression" priority="33" stopIfTrue="1">
      <formula>$AL$43=2</formula>
    </cfRule>
    <cfRule type="expression" dxfId="16" priority="34">
      <formula>$AL$43=1</formula>
    </cfRule>
  </conditionalFormatting>
  <conditionalFormatting sqref="AG41 AI41">
    <cfRule type="expression" dxfId="15" priority="30">
      <formula>$AM$41=1</formula>
    </cfRule>
    <cfRule type="expression" priority="31">
      <formula>$AM$41=2</formula>
    </cfRule>
  </conditionalFormatting>
  <conditionalFormatting sqref="AG43 AI43">
    <cfRule type="expression" dxfId="14" priority="28">
      <formula>$AM$43=1</formula>
    </cfRule>
    <cfRule type="expression" priority="29">
      <formula>$AM$43=2</formula>
    </cfRule>
  </conditionalFormatting>
  <conditionalFormatting sqref="AG45 AI45">
    <cfRule type="expression" dxfId="13" priority="26">
      <formula>$AM$45=1</formula>
    </cfRule>
    <cfRule type="expression" priority="27">
      <formula>$AM$45=2</formula>
    </cfRule>
  </conditionalFormatting>
  <conditionalFormatting sqref="Z63:AC63 AE63 AH63">
    <cfRule type="expression" priority="22" stopIfTrue="1">
      <formula>$AL$63=1</formula>
    </cfRule>
    <cfRule type="expression" dxfId="12" priority="25">
      <formula>$AL$63=2</formula>
    </cfRule>
  </conditionalFormatting>
  <conditionalFormatting sqref="Z63:AC63">
    <cfRule type="cellIs" priority="24" stopIfTrue="1" operator="greaterThan">
      <formula>0</formula>
    </cfRule>
  </conditionalFormatting>
  <conditionalFormatting sqref="AE63 AH63">
    <cfRule type="expression" priority="23" stopIfTrue="1">
      <formula>$AM$63=2</formula>
    </cfRule>
  </conditionalFormatting>
  <conditionalFormatting sqref="Z65:AC65 AE65 AH65">
    <cfRule type="expression" priority="18" stopIfTrue="1">
      <formula>$AL$65=1</formula>
    </cfRule>
    <cfRule type="expression" dxfId="11" priority="21">
      <formula>$AL$65=2</formula>
    </cfRule>
  </conditionalFormatting>
  <conditionalFormatting sqref="Z65:AC65">
    <cfRule type="cellIs" priority="20" stopIfTrue="1" operator="greaterThan">
      <formula>0</formula>
    </cfRule>
  </conditionalFormatting>
  <conditionalFormatting sqref="AE65 AH65">
    <cfRule type="expression" priority="19" stopIfTrue="1">
      <formula>$AM$65=2</formula>
    </cfRule>
  </conditionalFormatting>
  <conditionalFormatting sqref="C50 R50">
    <cfRule type="expression" dxfId="10" priority="17">
      <formula>$AL$50=1</formula>
    </cfRule>
  </conditionalFormatting>
  <conditionalFormatting sqref="F71:U74 Y73:AB73 AG73:AJ73 AE74:AJ74">
    <cfRule type="expression" dxfId="9" priority="16">
      <formula>ISBLANK(F71)</formula>
    </cfRule>
  </conditionalFormatting>
  <conditionalFormatting sqref="F77:U79 Y79:AB79 AG79:AJ79 F81:U82 AE82:AJ82">
    <cfRule type="expression" dxfId="8" priority="15">
      <formula>ISBLANK(F77)</formula>
    </cfRule>
  </conditionalFormatting>
  <conditionalFormatting sqref="AD76">
    <cfRule type="expression" priority="10" stopIfTrue="1">
      <formula>$AL$76=2</formula>
    </cfRule>
    <cfRule type="expression" dxfId="7" priority="14">
      <formula>$AM$76=1</formula>
    </cfRule>
  </conditionalFormatting>
  <conditionalFormatting sqref="F77:U79 F81:U82 Y79:AB79 AG79:AJ79 AE82:AJ82">
    <cfRule type="expression" priority="13" stopIfTrue="1">
      <formula>$AM$76=2</formula>
    </cfRule>
  </conditionalFormatting>
  <conditionalFormatting sqref="B97 B99">
    <cfRule type="expression" dxfId="6" priority="12">
      <formula>$AL$95=1</formula>
    </cfRule>
  </conditionalFormatting>
  <conditionalFormatting sqref="E68:Y68 AE68:AJ69">
    <cfRule type="cellIs" dxfId="5" priority="11" operator="equal">
      <formula>0</formula>
    </cfRule>
  </conditionalFormatting>
  <conditionalFormatting sqref="Z104:AJ105">
    <cfRule type="expression" priority="8" stopIfTrue="1">
      <formula>$AL$104=2</formula>
    </cfRule>
    <cfRule type="expression" dxfId="4" priority="9">
      <formula>ISBLANK(Z104)</formula>
    </cfRule>
  </conditionalFormatting>
  <conditionalFormatting sqref="AE107:AJ107">
    <cfRule type="expression" dxfId="3" priority="7">
      <formula>ISBLANK(AE107)</formula>
    </cfRule>
  </conditionalFormatting>
  <conditionalFormatting sqref="B101">
    <cfRule type="expression" dxfId="2" priority="5">
      <formula>$AL$95=1</formula>
    </cfRule>
  </conditionalFormatting>
  <conditionalFormatting sqref="AG47 AI47">
    <cfRule type="expression" dxfId="1" priority="3">
      <formula>$AM$47=1</formula>
    </cfRule>
    <cfRule type="expression" priority="4">
      <formula>$AM$47=2</formula>
    </cfRule>
  </conditionalFormatting>
  <conditionalFormatting sqref="AE16">
    <cfRule type="expression" dxfId="0" priority="2">
      <formula>ISBLANK(AE16)</formula>
    </cfRule>
  </conditionalFormatting>
  <conditionalFormatting sqref="AE16:AJ16">
    <cfRule type="expression" priority="1" stopIfTrue="1">
      <formula>$AL$16=0</formula>
    </cfRule>
  </conditionalFormatting>
  <pageMargins left="0.2" right="0.2" top="0.5" bottom="0.25" header="0.3" footer="0.3"/>
  <pageSetup orientation="portrait" r:id="rId1"/>
  <rowBreaks count="1" manualBreakCount="1">
    <brk id="67" max="16383" man="1"/>
  </rowBreaks>
  <colBreaks count="1" manualBreakCount="1">
    <brk id="39" max="1048575" man="1"/>
  </colBreaks>
  <drawing r:id="rId2"/>
  <legacyDrawing r:id="rId3"/>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25DA0BDF-E9F3-4356-9DE2-D6812A013AA3}">
          <x14:formula1>
            <xm:f>Tables!$G$21:$G$26</xm:f>
          </x14:formula1>
          <xm:sqref>Y105</xm:sqref>
        </x14:dataValidation>
        <x14:dataValidation type="list" allowBlank="1" showInputMessage="1" showErrorMessage="1" xr:uid="{D87A4A58-D214-4173-9582-2AB97B6A2346}">
          <x14:formula1>
            <xm:f>Tables!$G$20:$G$26</xm:f>
          </x14:formula1>
          <xm:sqref>Z104:AJ105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From 2A - Design</vt:lpstr>
      <vt:lpstr>Form 3A - As-built</vt:lpstr>
      <vt:lpstr>Form 4A - Inspection</vt:lpstr>
      <vt:lpstr>'Form 3A - As-built'!Print_Titles</vt:lpstr>
      <vt:lpstr>'Form 4A - Inspection'!Print_Titles</vt:lpstr>
      <vt:lpstr>'From 2A - Design'!Print_Titles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Dewayne Smith</dc:creator>
  <cp:keywords/>
  <dc:description/>
  <cp:lastModifiedBy>Ginn, Rosemary</cp:lastModifiedBy>
  <cp:revision/>
  <dcterms:created xsi:type="dcterms:W3CDTF">2021-11-21T16:55:43Z</dcterms:created>
  <dcterms:modified xsi:type="dcterms:W3CDTF">2023-05-16T15:47:20Z</dcterms:modified>
  <cp:category/>
  <cp:contentStatus/>
</cp:coreProperties>
</file>